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sers\l.avetikyan\Documents\2024\MJCC metodakan cucumner\2025 buget hajt\mer 2025hajty minfin\"/>
    </mc:Choice>
  </mc:AlternateContent>
  <xr:revisionPtr revIDLastSave="0" documentId="13_ncr:1_{651B437A-2B0E-4FD1-BBB7-9ADDF4377A04}" xr6:coauthVersionLast="47" xr6:coauthVersionMax="47" xr10:uidLastSave="{00000000-0000-0000-0000-000000000000}"/>
  <bookViews>
    <workbookView xWindow="-120" yWindow="-120" windowWidth="29040" windowHeight="15840" tabRatio="803" activeTab="1" xr2:uid="{00000000-000D-0000-FFFF-FFFF00000000}"/>
  </bookViews>
  <sheets>
    <sheet name="1-ԱՄՓՈՓ (2)" sheetId="86" r:id="rId1"/>
    <sheet name="2-ԸՆԴԱՄԵՆԸ ԾԱԽՍԵՐ (2)" sheetId="85" r:id="rId2"/>
    <sheet name="3-Ծախսերի բացվածք" sheetId="26" r:id="rId3"/>
  </sheets>
  <definedNames>
    <definedName name="_xlnm.Print_Titles" localSheetId="1">'2-ԸՆԴԱՄԵՆԸ ԾԱԽՍԵՐ (2)'!$6:$8</definedName>
  </definedNames>
  <calcPr calcId="191029"/>
  <customWorkbookViews>
    <customWorkbookView name="marine - Personal View" guid="{D9EA75C0-4948-47E2-929C-5FF812E82023}" mergeInterval="0" personalView="1" maximized="1" windowWidth="1148" windowHeight="727" activeSheetId="7"/>
    <customWorkbookView name="ordyan - Personal View" guid="{EE5C0AFB-B96A-4C3C-885D-9A248AEB532B}" mergeInterval="0" personalView="1" maximized="1" windowWidth="1020" windowHeight="605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86" l="1"/>
  <c r="I17" i="86"/>
  <c r="G17" i="86"/>
  <c r="I12" i="86"/>
  <c r="H12" i="86"/>
  <c r="I19" i="86"/>
  <c r="H19" i="86" l="1"/>
  <c r="G19" i="86"/>
  <c r="O103" i="26"/>
  <c r="M103" i="26"/>
  <c r="O106" i="26"/>
  <c r="M106" i="26"/>
  <c r="L103" i="26"/>
  <c r="I103" i="26"/>
  <c r="L106" i="26"/>
  <c r="I105" i="26"/>
  <c r="G92" i="85"/>
  <c r="G81" i="85"/>
  <c r="G56" i="85"/>
  <c r="G52" i="85"/>
  <c r="G38" i="85"/>
  <c r="G30" i="85"/>
  <c r="G25" i="85"/>
  <c r="G18" i="85"/>
  <c r="F92" i="85"/>
  <c r="E92" i="85"/>
  <c r="E85" i="85"/>
  <c r="E81" i="85" s="1"/>
  <c r="F81" i="85"/>
  <c r="F56" i="85"/>
  <c r="E56" i="85"/>
  <c r="F52" i="85"/>
  <c r="E52" i="85"/>
  <c r="F38" i="85"/>
  <c r="E38" i="85"/>
  <c r="F30" i="85"/>
  <c r="E30" i="85"/>
  <c r="F25" i="85"/>
  <c r="E25" i="85"/>
  <c r="F18" i="85"/>
  <c r="E18" i="85"/>
  <c r="F16" i="85" l="1"/>
  <c r="G16" i="85"/>
  <c r="E16" i="85"/>
  <c r="G14" i="85" l="1"/>
  <c r="I15" i="86"/>
  <c r="E14" i="85"/>
  <c r="G15" i="86"/>
  <c r="G12" i="86" s="1"/>
  <c r="F14" i="85"/>
  <c r="H15" i="86"/>
  <c r="L91" i="26"/>
  <c r="I91" i="26"/>
  <c r="F91" i="26"/>
  <c r="L17" i="26"/>
  <c r="M91" i="26"/>
  <c r="F92" i="26"/>
  <c r="O91" i="26"/>
  <c r="D98" i="26"/>
  <c r="A96" i="26"/>
  <c r="A97" i="26"/>
  <c r="A98" i="26" s="1"/>
  <c r="A99" i="26" s="1"/>
  <c r="A100" i="26" s="1"/>
  <c r="A101" i="26" s="1"/>
  <c r="A102" i="26" s="1"/>
  <c r="M95" i="26"/>
  <c r="M96" i="26"/>
  <c r="M97" i="26"/>
  <c r="M98" i="26"/>
  <c r="M99" i="26"/>
  <c r="M100" i="26"/>
  <c r="M101" i="26"/>
  <c r="M102" i="26"/>
  <c r="L89" i="26"/>
  <c r="L87" i="26"/>
  <c r="M93" i="26"/>
  <c r="M89" i="26"/>
  <c r="M87" i="26"/>
  <c r="L102" i="26"/>
  <c r="L101" i="26"/>
  <c r="L100" i="26"/>
  <c r="L99" i="26"/>
  <c r="L98" i="26"/>
  <c r="L97" i="26"/>
  <c r="L96" i="26"/>
  <c r="L95" i="26"/>
  <c r="I102" i="26"/>
  <c r="I101" i="26"/>
  <c r="I100" i="26"/>
  <c r="I99" i="26"/>
  <c r="I98" i="26"/>
  <c r="I97" i="26"/>
  <c r="I96" i="26"/>
  <c r="I95" i="26"/>
  <c r="F102" i="26"/>
  <c r="F101" i="26"/>
  <c r="F100" i="26"/>
  <c r="F99" i="26"/>
  <c r="F98" i="26"/>
  <c r="F97" i="26"/>
  <c r="F96" i="26"/>
  <c r="F95" i="26"/>
  <c r="L86" i="26"/>
  <c r="L85" i="26"/>
  <c r="L84" i="26"/>
  <c r="L83" i="26"/>
  <c r="L82" i="26"/>
  <c r="L81" i="26"/>
  <c r="L80" i="26"/>
  <c r="L79" i="26"/>
  <c r="L78" i="26"/>
  <c r="L77" i="26"/>
  <c r="L76" i="26"/>
  <c r="L75" i="26"/>
  <c r="L74" i="26"/>
  <c r="L73" i="26"/>
  <c r="L72" i="26"/>
  <c r="L71" i="26"/>
  <c r="L70" i="26"/>
  <c r="L69" i="26"/>
  <c r="L68" i="26"/>
  <c r="L67" i="26"/>
  <c r="L66" i="26"/>
  <c r="L65" i="26"/>
  <c r="I89" i="26"/>
  <c r="I87" i="26" s="1"/>
  <c r="O87" i="26" s="1"/>
  <c r="F90" i="26"/>
  <c r="F87" i="26" s="1"/>
  <c r="F89" i="26"/>
  <c r="M58" i="26"/>
  <c r="I53" i="26"/>
  <c r="F36" i="26"/>
  <c r="F31" i="26" s="1"/>
  <c r="F35" i="26"/>
  <c r="F34" i="26"/>
  <c r="F21" i="26"/>
  <c r="F22" i="26"/>
  <c r="F18" i="26" s="1"/>
  <c r="M62" i="26"/>
  <c r="M61" i="26"/>
  <c r="M53" i="26"/>
  <c r="M59" i="26"/>
  <c r="L62" i="26"/>
  <c r="I62" i="26"/>
  <c r="F62" i="26"/>
  <c r="L61" i="26"/>
  <c r="I61" i="26"/>
  <c r="F61" i="26"/>
  <c r="L58" i="26"/>
  <c r="L56" i="26"/>
  <c r="I58" i="26"/>
  <c r="I56" i="26" s="1"/>
  <c r="F58" i="26"/>
  <c r="F56" i="26"/>
  <c r="M54" i="26"/>
  <c r="M55" i="26"/>
  <c r="L55" i="26"/>
  <c r="L54" i="26"/>
  <c r="L53" i="26"/>
  <c r="L51" i="26" s="1"/>
  <c r="I55" i="26"/>
  <c r="I54" i="26"/>
  <c r="F55" i="26"/>
  <c r="F54" i="26"/>
  <c r="F53" i="26"/>
  <c r="F51" i="26" s="1"/>
  <c r="M51" i="26"/>
  <c r="M48" i="26"/>
  <c r="M50" i="26"/>
  <c r="L50" i="26"/>
  <c r="I39" i="26"/>
  <c r="I37" i="26"/>
  <c r="F37" i="26"/>
  <c r="M37" i="26"/>
  <c r="I50" i="26"/>
  <c r="I48" i="26"/>
  <c r="F50" i="26"/>
  <c r="F48" i="26" s="1"/>
  <c r="M47" i="26"/>
  <c r="L47" i="26"/>
  <c r="L45" i="26"/>
  <c r="I47" i="26"/>
  <c r="I45" i="26" s="1"/>
  <c r="O45" i="26" s="1"/>
  <c r="F47" i="26"/>
  <c r="F45" i="26"/>
  <c r="L44" i="26"/>
  <c r="L41" i="26" s="1"/>
  <c r="L36" i="26"/>
  <c r="L35" i="26"/>
  <c r="L34" i="26"/>
  <c r="I36" i="26"/>
  <c r="I35" i="26"/>
  <c r="I34" i="26"/>
  <c r="M86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O64" i="26"/>
  <c r="M64" i="26"/>
  <c r="M63" i="26"/>
  <c r="I86" i="26"/>
  <c r="I85" i="26"/>
  <c r="I84" i="26"/>
  <c r="O84" i="26" s="1"/>
  <c r="I83" i="26"/>
  <c r="I82" i="26"/>
  <c r="I81" i="26"/>
  <c r="I80" i="26"/>
  <c r="O80" i="26" s="1"/>
  <c r="I79" i="26"/>
  <c r="I78" i="26"/>
  <c r="I77" i="26"/>
  <c r="I76" i="26"/>
  <c r="O76" i="26" s="1"/>
  <c r="I75" i="26"/>
  <c r="I74" i="26"/>
  <c r="I73" i="26"/>
  <c r="I72" i="26"/>
  <c r="O72" i="26" s="1"/>
  <c r="I71" i="26"/>
  <c r="I70" i="26"/>
  <c r="I69" i="26"/>
  <c r="I68" i="26"/>
  <c r="I67" i="26"/>
  <c r="I66" i="26"/>
  <c r="I65" i="26"/>
  <c r="A66" i="26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44" i="26"/>
  <c r="F41" i="26"/>
  <c r="L39" i="26"/>
  <c r="L37" i="26" s="1"/>
  <c r="M39" i="26"/>
  <c r="I44" i="26"/>
  <c r="I41" i="26" s="1"/>
  <c r="O41" i="26" s="1"/>
  <c r="L30" i="26"/>
  <c r="I30" i="26"/>
  <c r="F30" i="26"/>
  <c r="L22" i="26"/>
  <c r="L23" i="26"/>
  <c r="L24" i="26"/>
  <c r="L25" i="26"/>
  <c r="L26" i="26"/>
  <c r="L21" i="26"/>
  <c r="I21" i="26"/>
  <c r="I22" i="26"/>
  <c r="I23" i="26"/>
  <c r="I26" i="26"/>
  <c r="I25" i="26"/>
  <c r="I24" i="26"/>
  <c r="F23" i="26"/>
  <c r="F24" i="26"/>
  <c r="F25" i="26"/>
  <c r="F26" i="26"/>
  <c r="A22" i="26"/>
  <c r="A23" i="26" s="1"/>
  <c r="A24" i="26" s="1"/>
  <c r="A25" i="26" s="1"/>
  <c r="A26" i="26" s="1"/>
  <c r="I17" i="26"/>
  <c r="F17" i="26"/>
  <c r="M13" i="26"/>
  <c r="L13" i="26"/>
  <c r="I13" i="26"/>
  <c r="F13" i="26"/>
  <c r="O96" i="26"/>
  <c r="F93" i="26"/>
  <c r="O89" i="26"/>
  <c r="O100" i="26"/>
  <c r="O97" i="26"/>
  <c r="O101" i="26"/>
  <c r="O98" i="26"/>
  <c r="O102" i="26"/>
  <c r="O99" i="26"/>
  <c r="L93" i="26"/>
  <c r="O95" i="26"/>
  <c r="I93" i="26"/>
  <c r="O58" i="26"/>
  <c r="O56" i="26" s="1"/>
  <c r="O37" i="26"/>
  <c r="L63" i="26"/>
  <c r="F59" i="26"/>
  <c r="O73" i="26"/>
  <c r="O77" i="26"/>
  <c r="O81" i="26"/>
  <c r="O85" i="26"/>
  <c r="O65" i="26"/>
  <c r="O66" i="26"/>
  <c r="O70" i="26"/>
  <c r="O74" i="26"/>
  <c r="O78" i="26"/>
  <c r="O82" i="26"/>
  <c r="O86" i="26"/>
  <c r="O53" i="26"/>
  <c r="I59" i="26"/>
  <c r="O62" i="26"/>
  <c r="O54" i="26"/>
  <c r="O67" i="26"/>
  <c r="O71" i="26"/>
  <c r="O75" i="26"/>
  <c r="O79" i="26"/>
  <c r="O83" i="26"/>
  <c r="O47" i="26"/>
  <c r="O69" i="26"/>
  <c r="F63" i="26"/>
  <c r="O39" i="26"/>
  <c r="O13" i="26"/>
  <c r="O93" i="26"/>
  <c r="F10" i="26"/>
  <c r="I10" i="26"/>
  <c r="L10" i="26"/>
  <c r="M10" i="26"/>
  <c r="F14" i="26"/>
  <c r="I14" i="26"/>
  <c r="L14" i="26"/>
  <c r="M14" i="26"/>
  <c r="M17" i="26"/>
  <c r="O17" i="26"/>
  <c r="M18" i="26"/>
  <c r="M21" i="26"/>
  <c r="O21" i="26"/>
  <c r="M25" i="26"/>
  <c r="M26" i="26"/>
  <c r="O26" i="26"/>
  <c r="F27" i="26"/>
  <c r="I27" i="26"/>
  <c r="L27" i="26"/>
  <c r="M27" i="26"/>
  <c r="M30" i="26"/>
  <c r="O30" i="26"/>
  <c r="M31" i="26"/>
  <c r="M34" i="26"/>
  <c r="M35" i="26"/>
  <c r="M36" i="26"/>
  <c r="O36" i="26"/>
  <c r="M41" i="26"/>
  <c r="M44" i="26"/>
  <c r="O44" i="26"/>
  <c r="M45" i="26"/>
  <c r="O27" i="26"/>
  <c r="O14" i="26"/>
  <c r="O10" i="26"/>
  <c r="A40" i="26" a="1"/>
  <c r="A40" i="26"/>
  <c r="I63" i="26" l="1"/>
  <c r="O68" i="26"/>
  <c r="I31" i="26"/>
  <c r="O34" i="26"/>
  <c r="L31" i="26"/>
  <c r="O35" i="26"/>
  <c r="L48" i="26"/>
  <c r="O48" i="26" s="1"/>
  <c r="O50" i="26"/>
  <c r="I51" i="26"/>
  <c r="O55" i="26"/>
  <c r="O63" i="26"/>
  <c r="O51" i="26"/>
  <c r="O61" i="26"/>
  <c r="L59" i="26"/>
  <c r="O59" i="26" s="1"/>
  <c r="L18" i="26"/>
  <c r="O18" i="26" s="1"/>
  <c r="O25" i="26"/>
  <c r="I18" i="26"/>
  <c r="O31" i="26" l="1"/>
</calcChain>
</file>

<file path=xl/sharedStrings.xml><?xml version="1.0" encoding="utf-8"?>
<sst xmlns="http://schemas.openxmlformats.org/spreadsheetml/2006/main" count="333" uniqueCount="204">
  <si>
    <t>x</t>
  </si>
  <si>
    <t>NN</t>
  </si>
  <si>
    <t xml:space="preserve">Ձև N  1 </t>
  </si>
  <si>
    <t>Կառավարման  ապարատ</t>
  </si>
  <si>
    <t xml:space="preserve">Հայտատուի  անվանումը </t>
  </si>
  <si>
    <t>հաստատված բյուջե</t>
  </si>
  <si>
    <t>բյուջետային  հայտ</t>
  </si>
  <si>
    <t>Ծառայողական  ավտոմեքենաների  քանակը</t>
  </si>
  <si>
    <t>ԸՆԴԱՄԵՆԸ  ԾԱԽՍԵՐ</t>
  </si>
  <si>
    <t>կոդը</t>
  </si>
  <si>
    <t>ԸՆԹԱՑԻԿ  ԾԱԽՍԵՐ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</si>
  <si>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</si>
  <si>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</si>
  <si>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-Քաղաքացիական, դատական և պետական ծառայողների պարգևատրում </t>
  </si>
  <si>
    <t>Էներգետիկ ծառայություններ</t>
  </si>
  <si>
    <t>Կոմունալ ծառայություններ</t>
  </si>
  <si>
    <t>Ջրամատակարարման և ջրահեռացման ծառայություններ</t>
  </si>
  <si>
    <t>Կապի ծառայություններ</t>
  </si>
  <si>
    <t>Ապահովագրական ծախսեր</t>
  </si>
  <si>
    <t>Գույքի և սարքավորումների վարձակալություն</t>
  </si>
  <si>
    <t>Արտագերատեսչական ծախսեր</t>
  </si>
  <si>
    <t>Ներքին  գործուղումներ</t>
  </si>
  <si>
    <t>Արտասահմանյան գործուղումների գծով ծախսեր</t>
  </si>
  <si>
    <t>Վարչական ծառայություններ</t>
  </si>
  <si>
    <t>Համակարգչային ծառայություններ</t>
  </si>
  <si>
    <t>Տեղեկատվական ծառայություններ</t>
  </si>
  <si>
    <t>Կառավարչական ծառայություններ</t>
  </si>
  <si>
    <t>Կենցաղային և հանրային սննդի ծառայություններ</t>
  </si>
  <si>
    <t>Ներկայացուցչական  ծախսեր</t>
  </si>
  <si>
    <t>Ընդհանուր բնույթի այլ ծառայություններ</t>
  </si>
  <si>
    <t>Մասնագիտական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</si>
  <si>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</si>
  <si>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</si>
  <si>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Ավտոմեքենաների ընթացիկ նորոգում և պահպանում</t>
  </si>
  <si>
    <t>Սարքավորումների ընթացիկ նորոգում և պահպանում</t>
  </si>
  <si>
    <t>Գրասենյակային նյութեր և հագուստ</t>
  </si>
  <si>
    <t>Գրասենյակային պիտույքներ</t>
  </si>
  <si>
    <t>Հագուստ և համազգեստ</t>
  </si>
  <si>
    <t>Հատուկ նպատակային այլ նյութեր</t>
  </si>
  <si>
    <t>Սուբսիդիաներ ոչ ֆինանսական պետական կազմակերպություններին</t>
  </si>
  <si>
    <t>Ընթացիկ դրամաշնորհներ միջազգային կազմակերպություններին</t>
  </si>
  <si>
    <t>Այլ նպաստներ բյուջեից</t>
  </si>
  <si>
    <t>Այլ հարկեր</t>
  </si>
  <si>
    <t>Պարտադիր վճարներ</t>
  </si>
  <si>
    <t>Այլ  ծախսեր</t>
  </si>
  <si>
    <t>Պահուստային միջոցներ</t>
  </si>
  <si>
    <t>այդ  թվում`</t>
  </si>
  <si>
    <t xml:space="preserve"> ՈՉ ՖԻՆԱՆՍԱԿԱՆ ԱԿՏԻՎՆԵՐԻ ԳԾՈՎ ԾԱԽՍԵՐ</t>
  </si>
  <si>
    <t xml:space="preserve">Տրանսպորտային սարքավորումներ </t>
  </si>
  <si>
    <t>Վարչական  սարքավորումներ</t>
  </si>
  <si>
    <t>Այլ մեքենաներ և սարքավորումներ</t>
  </si>
  <si>
    <t xml:space="preserve">Ոչ նյութական հիմնական միջոցներ </t>
  </si>
  <si>
    <t>այդ թվում`</t>
  </si>
  <si>
    <t>Քանակը</t>
  </si>
  <si>
    <t xml:space="preserve">  4111</t>
  </si>
  <si>
    <t xml:space="preserve">  4112</t>
  </si>
  <si>
    <t>4113</t>
  </si>
  <si>
    <t>Շենքերի պահպանման ծառայություններ /դեռատիզացիա/</t>
  </si>
  <si>
    <t>աղբահանություն</t>
  </si>
  <si>
    <t>այլ</t>
  </si>
  <si>
    <t>ավտոմեքենաների տեխզննություն և բնապահպանական վճար</t>
  </si>
  <si>
    <t>Ընթացիկ սուբվենցիաներ համայնքներին</t>
  </si>
  <si>
    <t>Հաստիքային  միավորների  թիվը</t>
  </si>
  <si>
    <t>Էլեկտրաէներգիայով ջեռուցման ծառայություններ</t>
  </si>
  <si>
    <t>…</t>
  </si>
  <si>
    <t>Տրանսպորտային նյութեր</t>
  </si>
  <si>
    <t xml:space="preserve">Գյուղատնտեսական ապրանքներ </t>
  </si>
  <si>
    <t xml:space="preserve">Կենցաղային և հանրային սննդի նյութեր </t>
  </si>
  <si>
    <t>Ընթացիկ դրամաշնորհներ պետական կառավարման հատվածին</t>
  </si>
  <si>
    <t>Աշխատակազմի մասնագիտական զարգացման ծառայություններ</t>
  </si>
  <si>
    <t>4639</t>
  </si>
  <si>
    <t>Այլ ընթացիկ դրամաշնորհներ</t>
  </si>
  <si>
    <t>Բյուջետային ծախսերի տնտ. դասակարգման հոդվածի անվանումը</t>
  </si>
  <si>
    <t>այդ  թվում՝</t>
  </si>
  <si>
    <t xml:space="preserve">  փաստացի  կատարո ղական</t>
  </si>
  <si>
    <t>Գազով ջեռուցման ծառայություններ</t>
  </si>
  <si>
    <t>Բյուջետային ծախսերի տնտեսագիտական դասակարգման հոդվածի անվանումը</t>
  </si>
  <si>
    <t>հոդվածի կոդը</t>
  </si>
  <si>
    <t>Ձև N 3</t>
  </si>
  <si>
    <t>լրացնել ապրանքի կամ ծառայության նկարագրությունը</t>
  </si>
  <si>
    <t>Ծառայողական գործուղումների գծով ծախսեր</t>
  </si>
  <si>
    <t>4824</t>
  </si>
  <si>
    <t>Առողջապահական և լաբորատոր նյութեր</t>
  </si>
  <si>
    <t>Բաժին</t>
  </si>
  <si>
    <t>խումբ</t>
  </si>
  <si>
    <t>դաս</t>
  </si>
  <si>
    <t xml:space="preserve"> Ծրագրային դասիչը</t>
  </si>
  <si>
    <t xml:space="preserve"> Ծրագիր</t>
  </si>
  <si>
    <t xml:space="preserve"> Միջոցառում</t>
  </si>
  <si>
    <t xml:space="preserve"> այդ թվում`</t>
  </si>
  <si>
    <t>Պետական հատվածի տարբեր մակարդակների կողմից միմյանց նկատմամբ կիրառվող տույժեր</t>
  </si>
  <si>
    <t xml:space="preserve"> Բյուջետային հատկացումների ծրագրերի և միջոցառումների անվանումները</t>
  </si>
  <si>
    <r>
      <t>ԱՇԽԱՏԱՆՔԻ  ՎԱՐՁԱՏՐՈՒԹՅՈՒՆ</t>
    </r>
    <r>
      <rPr>
        <b/>
        <sz val="12"/>
        <color indexed="10"/>
        <rFont val="GHEA Grapalat"/>
        <family val="3"/>
      </rPr>
      <t xml:space="preserve">  </t>
    </r>
  </si>
  <si>
    <t xml:space="preserve">Ծրագրի վրա կատարվող ծախսը </t>
  </si>
  <si>
    <t>(հազար դրամ)</t>
  </si>
  <si>
    <t xml:space="preserve">Միջոցառման վրա կատարվող ծախսը - ընթացիկ ծախսեր </t>
  </si>
  <si>
    <t>4637</t>
  </si>
  <si>
    <t>Ընթացիկ դրամաշնորհներ պետական և համայնքների ոչ առևտրային կազմակերպություններին</t>
  </si>
  <si>
    <t xml:space="preserve">Աճեցվող ակտիվներ </t>
  </si>
  <si>
    <t xml:space="preserve"> Ընթացիկ դրամաշնորհներ պետական և համայնքային առևտրային կազմակերպություններին</t>
  </si>
  <si>
    <t>2023թ.</t>
  </si>
  <si>
    <t>2024թ.</t>
  </si>
  <si>
    <t>4655</t>
  </si>
  <si>
    <t>Կապիտալ դրամաշնորհներ պետական և համայնքային ոչ առևտրային կազմակերպություններին</t>
  </si>
  <si>
    <t xml:space="preserve">Դատարանների կողմից նշանակված տույժեր ու տուգանքներ </t>
  </si>
  <si>
    <t xml:space="preserve">Կառավարման մարմինների գործունեության հետևանքով առաջացած վնասվածքների  կամ վնասների վերականգնում </t>
  </si>
  <si>
    <t>2025թ. բյուջետային  հայտ</t>
  </si>
  <si>
    <t>4115</t>
  </si>
  <si>
    <t>- Այլ վարձատրություն</t>
  </si>
  <si>
    <t>Միավորի գինը /դրամ/</t>
  </si>
  <si>
    <t xml:space="preserve">Ընդհանուր գումարը /հազ.դրամ/            </t>
  </si>
  <si>
    <t>2023թ.  փաստացի  կատարողական</t>
  </si>
  <si>
    <t xml:space="preserve"> 2024թ. հաստատված բյուջե</t>
  </si>
  <si>
    <t>Տնտեսագիտական դասակարգման հոդվածների գծով 2025թ. ընթացքում նախատեսվող ծախսերը՝ ըստ ապրանքների և ծառայությունների տեսակների</t>
  </si>
  <si>
    <t>2024թ. հաստատված</t>
  </si>
  <si>
    <t>2025թ. բյուջետային հայտ</t>
  </si>
  <si>
    <t>2025թ. բյուջետային հայտի և  2024թ. հաստատվածի տարբերությունը</t>
  </si>
  <si>
    <t>2023թ. փաստացի</t>
  </si>
  <si>
    <t>4211</t>
  </si>
  <si>
    <t>- Գործառնական և բանկային ծառայությունների ծախսեր</t>
  </si>
  <si>
    <t>4411</t>
  </si>
  <si>
    <t>Ներքին արժեթղթերի տոկոսավճարներ</t>
  </si>
  <si>
    <t>4421</t>
  </si>
  <si>
    <t>Արտաքին արժեթղթերի գծով տոկոսավճարներ</t>
  </si>
  <si>
    <t>4422</t>
  </si>
  <si>
    <t>Արտաքին վարկերի գծով տոկոսավճարներ</t>
  </si>
  <si>
    <t>4727</t>
  </si>
  <si>
    <t>Կրթական, մշակութային և սպորտային նպաստներ բյուջեից</t>
  </si>
  <si>
    <t>4819</t>
  </si>
  <si>
    <t>Նվիրատվություններ այլ շահույթ չհետապնդող կազմակերպություններին</t>
  </si>
  <si>
    <t>Շենքերի և շինությունների ձեռք բերում</t>
  </si>
  <si>
    <t>Շենքերի և շինությունների կառուցում</t>
  </si>
  <si>
    <t>Շենքերի և շինությունների կապիտալ վերանորոգում</t>
  </si>
  <si>
    <t>Գեոդեզիական քարտեզագրական ծախսեր</t>
  </si>
  <si>
    <t>Նախագծահետազոտական ծախսեր</t>
  </si>
  <si>
    <t>4221</t>
  </si>
  <si>
    <t>4265</t>
  </si>
  <si>
    <t>Շրջակա միջավայրի պաշտպանության և գիտական նյութեր</t>
  </si>
  <si>
    <t>ՀՀ միջուկային անվտանգության կարգավորման կոմիտե</t>
  </si>
  <si>
    <t>Հայտատուի  անվանումը ՀՀ միջուկային անվտանգության կարգավորման կոմիտե</t>
  </si>
  <si>
    <t>04</t>
  </si>
  <si>
    <t>03</t>
  </si>
  <si>
    <t>1054</t>
  </si>
  <si>
    <t xml:space="preserve"> բջջային հեռախոսների ծառայություններ</t>
  </si>
  <si>
    <t xml:space="preserve"> տվյալների փոխանցման ծառայություններ</t>
  </si>
  <si>
    <t xml:space="preserve"> դոմենային անվանումներ</t>
  </si>
  <si>
    <t>համացանցային ծառայություններ մատուցողներ</t>
  </si>
  <si>
    <t xml:space="preserve"> էլեկտրականության բաշխում</t>
  </si>
  <si>
    <t xml:space="preserve"> խմելու ջրի բաշխում</t>
  </si>
  <si>
    <t>փոստային ծառայություններ` կապված նամակների հետ</t>
  </si>
  <si>
    <t xml:space="preserve"> հանրային հեռախոսային ծառայություններ</t>
  </si>
  <si>
    <t xml:space="preserve"> հաշվապահական համակարգչային ծրագրային փաթեթների մշակման ծառայություններ</t>
  </si>
  <si>
    <t xml:space="preserve"> աշխատաժամանակի հաշվարկի կամ մարդկային ռեսուրսների կառավարման համակարգչային ծրագրային փաթեթների մշակման ծառայություններ</t>
  </si>
  <si>
    <r>
      <t xml:space="preserve">Տեղեկատվական տեխնոլոգիաների ծրագրային ապահովում </t>
    </r>
    <r>
      <rPr>
        <sz val="9"/>
        <color indexed="10"/>
        <rFont val="GHEA Grapalat"/>
        <family val="3"/>
      </rPr>
      <t xml:space="preserve">Մալբրի   </t>
    </r>
    <r>
      <rPr>
        <sz val="9"/>
        <rFont val="GHEA Grapalat"/>
        <family val="3"/>
      </rPr>
      <t xml:space="preserve">   </t>
    </r>
  </si>
  <si>
    <t>թվային հեռուստատեսություն</t>
  </si>
  <si>
    <t>Ներքին աուդիտորական ծառայություններ</t>
  </si>
  <si>
    <t>Ներկայացուցչական ծախսեր</t>
  </si>
  <si>
    <t>փորձաքննության ծառայություններ</t>
  </si>
  <si>
    <t xml:space="preserve"> արխիվացման ծառայություններ</t>
  </si>
  <si>
    <t>ամբուլատոր-բժշկական ծառայություններ</t>
  </si>
  <si>
    <t>Շենքերի և կառույցնորի ընթացիկ նորոգում և պահպանում</t>
  </si>
  <si>
    <t xml:space="preserve"> ավտոմեքենաների պահպանման ծառայություններ</t>
  </si>
  <si>
    <t xml:space="preserve"> համակարգչային սարքերի պահպանման և վերանորոգման ծառայություններ</t>
  </si>
  <si>
    <t>նոթատետր</t>
  </si>
  <si>
    <t>թանաքի բարձիկներ</t>
  </si>
  <si>
    <t>թանաք, կնիքի բարձիկի համար</t>
  </si>
  <si>
    <t>գրիչ գնդիկավոր</t>
  </si>
  <si>
    <t>սրիչներ</t>
  </si>
  <si>
    <t>սկոչ</t>
  </si>
  <si>
    <t>սոսնձամատիտ գրասենյակային</t>
  </si>
  <si>
    <t xml:space="preserve"> ուղղիչ գրիչներ</t>
  </si>
  <si>
    <t>փաստաթղթերի համար նախատեսված, սեղանի վրա</t>
  </si>
  <si>
    <t>թղթադարակ,հարկերով, պլաստմասե</t>
  </si>
  <si>
    <t>կարիչի մետաղալարե կապեր, մեծ</t>
  </si>
  <si>
    <t xml:space="preserve"> թղթապանակ</t>
  </si>
  <si>
    <t xml:space="preserve"> թղթապանակ, արագակար, թղթյա</t>
  </si>
  <si>
    <t xml:space="preserve"> թղթապանակ, թելով, թղթյա </t>
  </si>
  <si>
    <t xml:space="preserve"> թղթապանակ, կոշտ կազմով</t>
  </si>
  <si>
    <t>Կարիչ 50 ավելի թերթի համար</t>
  </si>
  <si>
    <t>Դակիչ մեծ</t>
  </si>
  <si>
    <t>ապակարիչ</t>
  </si>
  <si>
    <t>թուղթ, A4 ֆորմատի</t>
  </si>
  <si>
    <t xml:space="preserve"> թուղթ նշումների համար, սոսնձվածքով</t>
  </si>
  <si>
    <t xml:space="preserve"> ֆլեշ հիշողություն, 32GB</t>
  </si>
  <si>
    <t xml:space="preserve"> Փոխադրամիջոցների հետ կապված ապահովագրական ծառայություններ</t>
  </si>
  <si>
    <t>Բենզին ռեգուլյար</t>
  </si>
  <si>
    <t>Կենցաղային և հանրային սննդի նյութեր</t>
  </si>
  <si>
    <t xml:space="preserve"> աշխատանքային ձեռնոցներ</t>
  </si>
  <si>
    <t xml:space="preserve"> պոլիէթիլենային պարկ, աղբի համար</t>
  </si>
  <si>
    <t>տնտեսող լամպեր</t>
  </si>
  <si>
    <t>զուգարանի թուղթ, ռուլոնով</t>
  </si>
  <si>
    <t>օդի թարմացուցիչներ</t>
  </si>
  <si>
    <t>Հեղուկ օճառ</t>
  </si>
  <si>
    <t>Ախտահանող հեղուկ սանհանգույցի համար</t>
  </si>
  <si>
    <t>Հատակի մաքրման նյութեր</t>
  </si>
  <si>
    <t>ՈՉ ՖԻՆԱՆՍԱԿԱՆ ԱԿՏԻՎՆԵՐԻ ԳԾՈՎ ԾԱԽՍԵՐ</t>
  </si>
  <si>
    <t>Անվադողեր</t>
  </si>
  <si>
    <t>Հրշեջ վահանակ</t>
  </si>
  <si>
    <t>Միջուկային և ճառագայթային անվտանգության կարգավորում</t>
  </si>
  <si>
    <t>Ճառագայթային չափումների լաբորատորիայի ստեղծում</t>
  </si>
  <si>
    <r>
      <t xml:space="preserve">Միջոցառման վրա կատարվող ծախսը - ոչ ֆինանսական ակտիվների գծով ծախսեր </t>
    </r>
    <r>
      <rPr>
        <sz val="10"/>
        <rFont val="GHEA Grapalat"/>
        <family val="3"/>
      </rPr>
      <t>(Շենքերի և շինությունների կապիտալ վերանորոգում)</t>
    </r>
  </si>
  <si>
    <r>
      <t xml:space="preserve">Միջոցառման վրա կատարվող ծախսը - ոչ ֆինանսական ակտիվների գծով ծախսեր </t>
    </r>
    <r>
      <rPr>
        <sz val="10"/>
        <rFont val="GHEA Grapalat"/>
        <family val="3"/>
      </rPr>
      <t>(Այլ մեքենաներ և սարքավորումներ )</t>
    </r>
  </si>
  <si>
    <t xml:space="preserve">Վաղ ահազանգման ճառագայթային մոնիթորինգի  կայանների ձեռք բերում </t>
  </si>
  <si>
    <t>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</si>
</sst>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00000"/>
    <numFmt numFmtId="167" formatCode="0.00000000"/>
    <numFmt numFmtId="168" formatCode="0.000000000000"/>
  </numFmts>
  <fonts count="4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.5"/>
      <name val="GHEA Grapalat"/>
      <family val="3"/>
    </font>
    <font>
      <b/>
      <sz val="12"/>
      <color indexed="10"/>
      <name val="GHEA Grapalat"/>
      <family val="3"/>
    </font>
    <font>
      <b/>
      <sz val="11"/>
      <color indexed="10"/>
      <name val="GHEA Grapalat"/>
      <family val="3"/>
    </font>
    <font>
      <b/>
      <sz val="8"/>
      <name val="GHEA Grapalat"/>
      <family val="3"/>
    </font>
    <font>
      <sz val="10"/>
      <name val="GHEA Grapalat"/>
      <family val="3"/>
    </font>
    <font>
      <u/>
      <sz val="10"/>
      <name val="GHEA Grapalat"/>
      <family val="3"/>
    </font>
    <font>
      <sz val="12"/>
      <name val="GHEA Grapalat"/>
      <family val="3"/>
    </font>
    <font>
      <b/>
      <sz val="10"/>
      <name val="GHEA Grapalat"/>
      <family val="3"/>
    </font>
    <font>
      <sz val="8"/>
      <name val="GHEA Grapalat"/>
      <family val="3"/>
    </font>
    <font>
      <sz val="9"/>
      <name val="GHEA Grapalat"/>
      <family val="3"/>
    </font>
    <font>
      <b/>
      <i/>
      <u/>
      <sz val="10"/>
      <name val="GHEA Grapalat"/>
      <family val="3"/>
    </font>
    <font>
      <sz val="10"/>
      <color indexed="8"/>
      <name val="GHEA Grapalat"/>
      <family val="3"/>
    </font>
    <font>
      <i/>
      <sz val="8"/>
      <name val="GHEA Grapalat"/>
      <family val="3"/>
    </font>
    <font>
      <b/>
      <i/>
      <sz val="10"/>
      <name val="GHEA Grapalat"/>
      <family val="3"/>
    </font>
    <font>
      <sz val="9"/>
      <color indexed="8"/>
      <name val="GHEA Grapalat"/>
      <family val="3"/>
    </font>
    <font>
      <sz val="8"/>
      <color indexed="8"/>
      <name val="GHEA Grapalat"/>
      <family val="3"/>
    </font>
    <font>
      <b/>
      <i/>
      <sz val="10"/>
      <color indexed="8"/>
      <name val="GHEA Grapalat"/>
      <family val="3"/>
    </font>
    <font>
      <b/>
      <sz val="8"/>
      <color indexed="8"/>
      <name val="GHEA Grapalat"/>
      <family val="3"/>
    </font>
    <font>
      <sz val="10"/>
      <name val="Arial Armenian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Times Armenian"/>
      <family val="1"/>
    </font>
    <font>
      <sz val="9"/>
      <name val="GHEA Mariam"/>
      <family val="3"/>
    </font>
    <font>
      <sz val="12"/>
      <color indexed="8"/>
      <name val="GHEA Grapalat"/>
      <family val="3"/>
    </font>
    <font>
      <sz val="9"/>
      <name val="Arial LatArm"/>
      <family val="2"/>
    </font>
    <font>
      <sz val="9"/>
      <color indexed="10"/>
      <name val="GHEA Grapalat"/>
      <family val="3"/>
    </font>
    <font>
      <sz val="11"/>
      <color theme="1"/>
      <name val="Calibri"/>
      <family val="2"/>
      <scheme val="minor"/>
    </font>
    <font>
      <sz val="11"/>
      <color theme="1"/>
      <name val="Arial Armenian"/>
      <family val="2"/>
    </font>
    <font>
      <sz val="10"/>
      <color theme="1"/>
      <name val="GHEA Grapalat"/>
      <family val="3"/>
    </font>
    <font>
      <sz val="8"/>
      <color theme="1"/>
      <name val="GHEA Grapalat"/>
      <family val="3"/>
    </font>
    <font>
      <b/>
      <sz val="11"/>
      <color rgb="FFFF0000"/>
      <name val="GHEA Grapalat"/>
      <family val="3"/>
    </font>
    <font>
      <b/>
      <sz val="10"/>
      <color theme="1"/>
      <name val="GHEA Grapalat"/>
      <family val="3"/>
    </font>
    <font>
      <sz val="11"/>
      <color theme="1"/>
      <name val="GHEA Grapalat"/>
      <family val="3"/>
    </font>
    <font>
      <i/>
      <sz val="10"/>
      <color rgb="FF000000"/>
      <name val="GHEA Grapalat"/>
      <family val="3"/>
    </font>
    <font>
      <i/>
      <sz val="10"/>
      <color theme="1"/>
      <name val="GHEA Grapalat"/>
      <family val="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5">
    <xf numFmtId="0" fontId="0" fillId="0" borderId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24" fillId="0" borderId="0"/>
    <xf numFmtId="0" fontId="22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2" fillId="0" borderId="0"/>
    <xf numFmtId="0" fontId="1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4" fillId="0" borderId="0"/>
    <xf numFmtId="0" fontId="24" fillId="0" borderId="0"/>
    <xf numFmtId="0" fontId="1" fillId="0" borderId="0"/>
    <xf numFmtId="0" fontId="3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218">
    <xf numFmtId="0" fontId="0" fillId="0" borderId="0" xfId="0"/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Continuous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2" borderId="0" xfId="0" applyFont="1" applyFill="1" applyBorder="1" applyAlignment="1">
      <alignment horizontal="centerContinuous" wrapText="1"/>
    </xf>
    <xf numFmtId="0" fontId="11" fillId="0" borderId="0" xfId="0" applyFont="1"/>
    <xf numFmtId="0" fontId="7" fillId="0" borderId="2" xfId="0" applyFont="1" applyFill="1" applyBorder="1" applyAlignment="1">
      <alignment wrapText="1"/>
    </xf>
    <xf numFmtId="165" fontId="7" fillId="0" borderId="2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10" fillId="0" borderId="2" xfId="0" applyFont="1" applyBorder="1" applyAlignment="1">
      <alignment wrapText="1"/>
    </xf>
    <xf numFmtId="0" fontId="10" fillId="2" borderId="0" xfId="0" applyFont="1" applyFill="1" applyBorder="1" applyAlignment="1">
      <alignment horizontal="centerContinuous" wrapText="1"/>
    </xf>
    <xf numFmtId="0" fontId="7" fillId="0" borderId="2" xfId="0" applyFont="1" applyFill="1" applyBorder="1" applyAlignment="1">
      <alignment horizontal="center" wrapText="1"/>
    </xf>
    <xf numFmtId="165" fontId="10" fillId="3" borderId="2" xfId="0" applyNumberFormat="1" applyFont="1" applyFill="1" applyBorder="1" applyAlignment="1">
      <alignment horizontal="center" wrapText="1"/>
    </xf>
    <xf numFmtId="0" fontId="10" fillId="3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0" fillId="2" borderId="0" xfId="0" applyFont="1" applyFill="1"/>
    <xf numFmtId="0" fontId="13" fillId="3" borderId="2" xfId="0" applyFont="1" applyFill="1" applyBorder="1" applyAlignment="1">
      <alignment wrapText="1"/>
    </xf>
    <xf numFmtId="165" fontId="10" fillId="2" borderId="2" xfId="0" applyNumberFormat="1" applyFont="1" applyFill="1" applyBorder="1" applyAlignment="1">
      <alignment horizontal="center" wrapText="1"/>
    </xf>
    <xf numFmtId="0" fontId="14" fillId="0" borderId="0" xfId="0" applyFont="1"/>
    <xf numFmtId="0" fontId="11" fillId="2" borderId="0" xfId="0" applyFont="1" applyFill="1"/>
    <xf numFmtId="0" fontId="11" fillId="0" borderId="3" xfId="0" applyFont="1" applyBorder="1" applyAlignment="1">
      <alignment horizontal="centerContinuous" wrapText="1"/>
    </xf>
    <xf numFmtId="0" fontId="14" fillId="0" borderId="2" xfId="0" applyFont="1" applyBorder="1" applyAlignment="1">
      <alignment horizontal="center"/>
    </xf>
    <xf numFmtId="165" fontId="14" fillId="0" borderId="2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2" xfId="0" applyFont="1" applyBorder="1"/>
    <xf numFmtId="0" fontId="14" fillId="0" borderId="2" xfId="0" applyFont="1" applyBorder="1"/>
    <xf numFmtId="0" fontId="17" fillId="0" borderId="0" xfId="0" applyFont="1"/>
    <xf numFmtId="0" fontId="18" fillId="0" borderId="0" xfId="0" applyFont="1"/>
    <xf numFmtId="0" fontId="12" fillId="2" borderId="0" xfId="0" applyFont="1" applyFill="1" applyAlignment="1">
      <alignment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Continuous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Border="1"/>
    <xf numFmtId="0" fontId="7" fillId="0" borderId="0" xfId="0" applyFont="1" applyBorder="1"/>
    <xf numFmtId="0" fontId="8" fillId="2" borderId="1" xfId="0" applyFont="1" applyFill="1" applyBorder="1" applyAlignment="1">
      <alignment wrapText="1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9" fillId="0" borderId="0" xfId="0" applyFont="1"/>
    <xf numFmtId="0" fontId="14" fillId="0" borderId="7" xfId="0" applyFont="1" applyBorder="1" applyAlignment="1">
      <alignment horizontal="center"/>
    </xf>
    <xf numFmtId="165" fontId="7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/>
    <xf numFmtId="0" fontId="6" fillId="2" borderId="2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165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65" fontId="10" fillId="3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wrapText="1"/>
    </xf>
    <xf numFmtId="0" fontId="10" fillId="3" borderId="2" xfId="0" applyFont="1" applyFill="1" applyBorder="1" applyAlignment="1">
      <alignment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6" fillId="3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horizontal="left"/>
    </xf>
    <xf numFmtId="0" fontId="7" fillId="4" borderId="2" xfId="0" applyFont="1" applyFill="1" applyBorder="1"/>
    <xf numFmtId="0" fontId="7" fillId="2" borderId="12" xfId="0" applyFont="1" applyFill="1" applyBorder="1" applyAlignment="1"/>
    <xf numFmtId="0" fontId="7" fillId="2" borderId="0" xfId="0" applyFont="1" applyFill="1" applyBorder="1" applyAlignment="1"/>
    <xf numFmtId="0" fontId="17" fillId="0" borderId="8" xfId="0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wrapText="1"/>
    </xf>
    <xf numFmtId="0" fontId="7" fillId="2" borderId="13" xfId="0" applyFont="1" applyFill="1" applyBorder="1" applyAlignment="1">
      <alignment wrapText="1"/>
    </xf>
    <xf numFmtId="0" fontId="10" fillId="5" borderId="2" xfId="0" applyFont="1" applyFill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 wrapText="1"/>
    </xf>
    <xf numFmtId="165" fontId="19" fillId="6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8" fillId="2" borderId="15" xfId="0" applyFont="1" applyFill="1" applyBorder="1" applyAlignment="1">
      <alignment wrapText="1"/>
    </xf>
    <xf numFmtId="0" fontId="14" fillId="2" borderId="0" xfId="0" applyFont="1" applyFill="1" applyBorder="1" applyAlignment="1">
      <alignment horizontal="centerContinuous" vertical="center" wrapText="1"/>
    </xf>
    <xf numFmtId="0" fontId="7" fillId="0" borderId="11" xfId="0" applyFont="1" applyBorder="1" applyAlignment="1">
      <alignment horizontal="center" wrapText="1"/>
    </xf>
    <xf numFmtId="0" fontId="7" fillId="0" borderId="16" xfId="0" applyFont="1" applyBorder="1" applyAlignment="1">
      <alignment horizontal="centerContinuous" wrapText="1"/>
    </xf>
    <xf numFmtId="0" fontId="7" fillId="0" borderId="11" xfId="0" applyFont="1" applyBorder="1" applyAlignment="1">
      <alignment horizontal="centerContinuous" wrapText="1"/>
    </xf>
    <xf numFmtId="0" fontId="17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8" fillId="2" borderId="15" xfId="0" applyFont="1" applyFill="1" applyBorder="1" applyAlignment="1">
      <alignment horizontal="centerContinuous" wrapText="1"/>
    </xf>
    <xf numFmtId="0" fontId="28" fillId="2" borderId="0" xfId="0" applyFont="1" applyFill="1" applyBorder="1" applyAlignment="1">
      <alignment horizontal="centerContinuous" vertical="center" wrapText="1"/>
    </xf>
    <xf numFmtId="0" fontId="14" fillId="0" borderId="4" xfId="0" applyFont="1" applyBorder="1" applyAlignment="1">
      <alignment horizontal="center"/>
    </xf>
    <xf numFmtId="0" fontId="9" fillId="2" borderId="0" xfId="0" applyFont="1" applyFill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33" fillId="0" borderId="2" xfId="0" applyFont="1" applyFill="1" applyBorder="1" applyAlignment="1">
      <alignment horizontal="left" vertical="top" wrapText="1"/>
    </xf>
    <xf numFmtId="0" fontId="34" fillId="0" borderId="2" xfId="0" applyFont="1" applyFill="1" applyBorder="1" applyAlignment="1">
      <alignment horizontal="center" vertical="top" wrapText="1"/>
    </xf>
    <xf numFmtId="165" fontId="7" fillId="2" borderId="13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36" fillId="0" borderId="2" xfId="0" applyFont="1" applyFill="1" applyBorder="1" applyAlignment="1">
      <alignment horizontal="left" vertical="center"/>
    </xf>
    <xf numFmtId="0" fontId="33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3" borderId="4" xfId="55" applyFont="1" applyFill="1" applyBorder="1" applyAlignment="1">
      <alignment horizontal="center" vertical="center" wrapText="1"/>
    </xf>
    <xf numFmtId="0" fontId="11" fillId="0" borderId="4" xfId="55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49" fontId="20" fillId="0" borderId="17" xfId="0" applyNumberFormat="1" applyFont="1" applyFill="1" applyBorder="1" applyAlignment="1">
      <alignment horizontal="center" vertical="center" wrapText="1"/>
    </xf>
    <xf numFmtId="49" fontId="20" fillId="5" borderId="17" xfId="0" applyNumberFormat="1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top" wrapText="1"/>
    </xf>
    <xf numFmtId="0" fontId="7" fillId="0" borderId="18" xfId="0" applyFont="1" applyFill="1" applyBorder="1"/>
    <xf numFmtId="0" fontId="7" fillId="0" borderId="17" xfId="0" applyFont="1" applyFill="1" applyBorder="1"/>
    <xf numFmtId="0" fontId="7" fillId="0" borderId="19" xfId="0" applyFont="1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10" fillId="2" borderId="5" xfId="0" applyFont="1" applyFill="1" applyBorder="1"/>
    <xf numFmtId="0" fontId="8" fillId="2" borderId="0" xfId="0" applyFont="1" applyFill="1" applyBorder="1" applyAlignment="1">
      <alignment wrapText="1"/>
    </xf>
    <xf numFmtId="0" fontId="33" fillId="0" borderId="4" xfId="0" applyFont="1" applyFill="1" applyBorder="1" applyAlignment="1">
      <alignment horizontal="center" vertical="center" wrapText="1"/>
    </xf>
    <xf numFmtId="165" fontId="7" fillId="5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2" fontId="10" fillId="3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5" borderId="2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2" fontId="7" fillId="2" borderId="13" xfId="0" applyNumberFormat="1" applyFont="1" applyFill="1" applyBorder="1" applyAlignment="1">
      <alignment wrapText="1"/>
    </xf>
    <xf numFmtId="49" fontId="10" fillId="2" borderId="5" xfId="0" applyNumberFormat="1" applyFont="1" applyFill="1" applyBorder="1"/>
    <xf numFmtId="0" fontId="12" fillId="0" borderId="4" xfId="26" applyFont="1" applyBorder="1" applyAlignment="1">
      <alignment horizontal="left" vertical="center" wrapText="1"/>
    </xf>
    <xf numFmtId="0" fontId="12" fillId="4" borderId="4" xfId="26" applyFont="1" applyFill="1" applyBorder="1" applyAlignment="1">
      <alignment horizontal="left" vertical="center" wrapText="1"/>
    </xf>
    <xf numFmtId="2" fontId="7" fillId="0" borderId="0" xfId="0" applyNumberFormat="1" applyFont="1"/>
    <xf numFmtId="2" fontId="7" fillId="2" borderId="0" xfId="0" applyNumberFormat="1" applyFont="1" applyFill="1" applyAlignment="1">
      <alignment horizontal="center" vertical="center"/>
    </xf>
    <xf numFmtId="168" fontId="7" fillId="2" borderId="0" xfId="0" applyNumberFormat="1" applyFont="1" applyFill="1" applyAlignment="1">
      <alignment horizontal="center" vertical="center"/>
    </xf>
    <xf numFmtId="165" fontId="14" fillId="0" borderId="0" xfId="0" applyNumberFormat="1" applyFont="1"/>
    <xf numFmtId="165" fontId="7" fillId="0" borderId="2" xfId="0" applyNumberFormat="1" applyFont="1" applyBorder="1"/>
    <xf numFmtId="165" fontId="7" fillId="4" borderId="2" xfId="0" applyNumberFormat="1" applyFont="1" applyFill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left" vertical="center"/>
    </xf>
    <xf numFmtId="2" fontId="14" fillId="0" borderId="2" xfId="0" applyNumberFormat="1" applyFont="1" applyBorder="1" applyAlignment="1">
      <alignment horizontal="center"/>
    </xf>
    <xf numFmtId="49" fontId="12" fillId="0" borderId="4" xfId="26" applyNumberFormat="1" applyFont="1" applyBorder="1" applyAlignment="1">
      <alignment horizontal="left" vertical="center" wrapText="1"/>
    </xf>
    <xf numFmtId="49" fontId="12" fillId="4" borderId="4" xfId="26" applyNumberFormat="1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left" wrapText="1"/>
    </xf>
    <xf numFmtId="165" fontId="14" fillId="4" borderId="2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165" fontId="19" fillId="4" borderId="2" xfId="0" applyNumberFormat="1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 wrapText="1"/>
    </xf>
    <xf numFmtId="0" fontId="19" fillId="4" borderId="0" xfId="0" applyFont="1" applyFill="1" applyBorder="1" applyAlignment="1">
      <alignment horizontal="center" wrapText="1"/>
    </xf>
    <xf numFmtId="1" fontId="7" fillId="0" borderId="2" xfId="0" applyNumberFormat="1" applyFont="1" applyBorder="1"/>
    <xf numFmtId="2" fontId="19" fillId="6" borderId="2" xfId="0" applyNumberFormat="1" applyFont="1" applyFill="1" applyBorder="1" applyAlignment="1">
      <alignment horizontal="center" wrapText="1"/>
    </xf>
    <xf numFmtId="0" fontId="12" fillId="4" borderId="2" xfId="26" applyFont="1" applyFill="1" applyBorder="1" applyAlignment="1">
      <alignment horizontal="left" vertical="center" wrapText="1"/>
    </xf>
    <xf numFmtId="165" fontId="16" fillId="6" borderId="2" xfId="0" applyNumberFormat="1" applyFont="1" applyFill="1" applyBorder="1" applyAlignment="1">
      <alignment horizontal="center" wrapText="1"/>
    </xf>
    <xf numFmtId="167" fontId="7" fillId="0" borderId="0" xfId="0" applyNumberFormat="1" applyFont="1"/>
    <xf numFmtId="2" fontId="16" fillId="6" borderId="2" xfId="0" applyNumberFormat="1" applyFont="1" applyFill="1" applyBorder="1" applyAlignment="1">
      <alignment horizontal="center" wrapText="1"/>
    </xf>
    <xf numFmtId="165" fontId="19" fillId="6" borderId="2" xfId="0" applyNumberFormat="1" applyFont="1" applyFill="1" applyBorder="1" applyAlignment="1">
      <alignment horizontal="center" wrapText="1"/>
    </xf>
    <xf numFmtId="2" fontId="14" fillId="4" borderId="2" xfId="0" applyNumberFormat="1" applyFont="1" applyFill="1" applyBorder="1" applyAlignment="1">
      <alignment horizontal="center"/>
    </xf>
    <xf numFmtId="2" fontId="19" fillId="0" borderId="0" xfId="0" applyNumberFormat="1" applyFont="1"/>
    <xf numFmtId="2" fontId="14" fillId="0" borderId="0" xfId="0" applyNumberFormat="1" applyFont="1"/>
    <xf numFmtId="165" fontId="19" fillId="0" borderId="0" xfId="0" applyNumberFormat="1" applyFont="1"/>
    <xf numFmtId="2" fontId="10" fillId="4" borderId="2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49" fontId="38" fillId="4" borderId="2" xfId="0" applyNumberFormat="1" applyFont="1" applyFill="1" applyBorder="1" applyAlignment="1">
      <alignment vertical="center" wrapText="1"/>
    </xf>
    <xf numFmtId="0" fontId="39" fillId="0" borderId="2" xfId="0" applyFont="1" applyFill="1" applyBorder="1" applyAlignment="1">
      <alignment horizontal="left" vertical="center" wrapText="1"/>
    </xf>
    <xf numFmtId="2" fontId="19" fillId="6" borderId="2" xfId="0" applyNumberFormat="1" applyFont="1" applyFill="1" applyBorder="1" applyAlignment="1">
      <alignment horizontal="center"/>
    </xf>
    <xf numFmtId="165" fontId="7" fillId="0" borderId="0" xfId="0" applyNumberFormat="1" applyFont="1" applyFill="1" applyAlignment="1">
      <alignment horizontal="center" vertical="center"/>
    </xf>
    <xf numFmtId="166" fontId="19" fillId="0" borderId="0" xfId="0" applyNumberFormat="1" applyFont="1"/>
    <xf numFmtId="0" fontId="33" fillId="0" borderId="2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/>
    </xf>
    <xf numFmtId="0" fontId="12" fillId="2" borderId="0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2" fontId="7" fillId="0" borderId="0" xfId="0" applyNumberFormat="1" applyFont="1" applyFill="1" applyAlignment="1">
      <alignment horizontal="center" vertical="center"/>
    </xf>
    <xf numFmtId="0" fontId="11" fillId="0" borderId="3" xfId="0" applyFont="1" applyBorder="1" applyAlignment="1">
      <alignment horizontal="center" wrapText="1"/>
    </xf>
    <xf numFmtId="165" fontId="7" fillId="0" borderId="0" xfId="0" applyNumberFormat="1" applyFont="1" applyFill="1"/>
    <xf numFmtId="0" fontId="7" fillId="0" borderId="2" xfId="0" applyFont="1" applyBorder="1" applyAlignment="1">
      <alignment horizontal="center"/>
    </xf>
    <xf numFmtId="0" fontId="14" fillId="4" borderId="2" xfId="0" applyFont="1" applyFill="1" applyBorder="1" applyAlignment="1">
      <alignment horizontal="center" wrapText="1"/>
    </xf>
    <xf numFmtId="49" fontId="37" fillId="0" borderId="13" xfId="0" applyNumberFormat="1" applyFont="1" applyFill="1" applyBorder="1" applyAlignment="1">
      <alignment horizontal="left" vertical="top" wrapText="1"/>
    </xf>
    <xf numFmtId="49" fontId="37" fillId="0" borderId="20" xfId="0" applyNumberFormat="1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center" wrapText="1"/>
    </xf>
    <xf numFmtId="0" fontId="39" fillId="0" borderId="20" xfId="0" applyFont="1" applyFill="1" applyBorder="1" applyAlignment="1">
      <alignment horizontal="center" vertical="top" wrapText="1"/>
    </xf>
    <xf numFmtId="0" fontId="39" fillId="0" borderId="17" xfId="0" applyFont="1" applyFill="1" applyBorder="1" applyAlignment="1">
      <alignment horizontal="center" vertical="top" wrapText="1"/>
    </xf>
    <xf numFmtId="49" fontId="37" fillId="0" borderId="0" xfId="0" applyNumberFormat="1" applyFont="1" applyFill="1" applyBorder="1" applyAlignment="1">
      <alignment horizontal="center" vertical="top" wrapText="1"/>
    </xf>
    <xf numFmtId="49" fontId="37" fillId="0" borderId="12" xfId="0" applyNumberFormat="1" applyFont="1" applyFill="1" applyBorder="1" applyAlignment="1">
      <alignment horizontal="center" vertical="top" wrapText="1"/>
    </xf>
    <xf numFmtId="49" fontId="37" fillId="0" borderId="6" xfId="0" applyNumberFormat="1" applyFont="1" applyFill="1" applyBorder="1" applyAlignment="1">
      <alignment horizontal="center" vertical="top" wrapText="1"/>
    </xf>
    <xf numFmtId="49" fontId="37" fillId="0" borderId="19" xfId="0" applyNumberFormat="1" applyFont="1" applyFill="1" applyBorder="1" applyAlignment="1">
      <alignment horizontal="center" vertical="top" wrapText="1"/>
    </xf>
    <xf numFmtId="49" fontId="37" fillId="0" borderId="5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33" fillId="0" borderId="20" xfId="0" applyFont="1" applyFill="1" applyBorder="1" applyAlignment="1">
      <alignment horizontal="center" vertical="top" wrapText="1"/>
    </xf>
    <xf numFmtId="0" fontId="33" fillId="0" borderId="18" xfId="0" applyFont="1" applyFill="1" applyBorder="1" applyAlignment="1">
      <alignment horizontal="center" vertical="top" wrapText="1"/>
    </xf>
    <xf numFmtId="0" fontId="33" fillId="0" borderId="17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wrapText="1"/>
    </xf>
    <xf numFmtId="0" fontId="35" fillId="0" borderId="0" xfId="0" applyFont="1" applyFill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9" fontId="37" fillId="0" borderId="6" xfId="0" applyNumberFormat="1" applyFont="1" applyBorder="1" applyAlignment="1">
      <alignment horizontal="center" vertical="top" wrapText="1"/>
    </xf>
    <xf numFmtId="49" fontId="37" fillId="0" borderId="19" xfId="0" applyNumberFormat="1" applyFont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33" fillId="0" borderId="18" xfId="0" applyFont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33" fillId="0" borderId="2" xfId="0" applyFont="1" applyBorder="1" applyAlignment="1">
      <alignment horizontal="center" vertical="center" wrapText="1"/>
    </xf>
  </cellXfs>
  <cellStyles count="65">
    <cellStyle name="Comma 10" xfId="1" xr:uid="{00000000-0005-0000-0000-000001000000}"/>
    <cellStyle name="Comma 2" xfId="2" xr:uid="{00000000-0005-0000-0000-000002000000}"/>
    <cellStyle name="Comma 2 2" xfId="3" xr:uid="{00000000-0005-0000-0000-000003000000}"/>
    <cellStyle name="Comma 2 3" xfId="4" xr:uid="{00000000-0005-0000-0000-000004000000}"/>
    <cellStyle name="Comma 2 4" xfId="5" xr:uid="{00000000-0005-0000-0000-000005000000}"/>
    <cellStyle name="Comma 3" xfId="6" xr:uid="{00000000-0005-0000-0000-000006000000}"/>
    <cellStyle name="Comma 3 2" xfId="7" xr:uid="{00000000-0005-0000-0000-000007000000}"/>
    <cellStyle name="Comma 3 2 2" xfId="8" xr:uid="{00000000-0005-0000-0000-000008000000}"/>
    <cellStyle name="Comma 3 3" xfId="9" xr:uid="{00000000-0005-0000-0000-000009000000}"/>
    <cellStyle name="Comma 4" xfId="10" xr:uid="{00000000-0005-0000-0000-00000A000000}"/>
    <cellStyle name="Comma 5" xfId="11" xr:uid="{00000000-0005-0000-0000-00000B000000}"/>
    <cellStyle name="Comma 6" xfId="12" xr:uid="{00000000-0005-0000-0000-00000C000000}"/>
    <cellStyle name="Comma 6 2" xfId="13" xr:uid="{00000000-0005-0000-0000-00000D000000}"/>
    <cellStyle name="Comma 6 2 2" xfId="14" xr:uid="{00000000-0005-0000-0000-00000E000000}"/>
    <cellStyle name="Comma 6 3" xfId="15" xr:uid="{00000000-0005-0000-0000-00000F000000}"/>
    <cellStyle name="Comma 7" xfId="16" xr:uid="{00000000-0005-0000-0000-000010000000}"/>
    <cellStyle name="Comma 7 2" xfId="17" xr:uid="{00000000-0005-0000-0000-000011000000}"/>
    <cellStyle name="Comma 7 2 2" xfId="18" xr:uid="{00000000-0005-0000-0000-000012000000}"/>
    <cellStyle name="Comma 7 3" xfId="19" xr:uid="{00000000-0005-0000-0000-000013000000}"/>
    <cellStyle name="Comma 8" xfId="20" xr:uid="{00000000-0005-0000-0000-000014000000}"/>
    <cellStyle name="Comma 9" xfId="21" xr:uid="{00000000-0005-0000-0000-000015000000}"/>
    <cellStyle name="Normal" xfId="0" builtinId="0"/>
    <cellStyle name="Normal 10" xfId="22" xr:uid="{00000000-0005-0000-0000-000017000000}"/>
    <cellStyle name="Normal 11" xfId="23" xr:uid="{00000000-0005-0000-0000-000018000000}"/>
    <cellStyle name="Normal 12" xfId="24" xr:uid="{00000000-0005-0000-0000-000019000000}"/>
    <cellStyle name="Normal 13" xfId="25" xr:uid="{00000000-0005-0000-0000-00001A000000}"/>
    <cellStyle name="Normal 2" xfId="26" xr:uid="{00000000-0005-0000-0000-00001B000000}"/>
    <cellStyle name="Normal 2 2" xfId="27" xr:uid="{00000000-0005-0000-0000-00001C000000}"/>
    <cellStyle name="Normal 2 3" xfId="28" xr:uid="{00000000-0005-0000-0000-00001D000000}"/>
    <cellStyle name="Normal 2 3 2" xfId="29" xr:uid="{00000000-0005-0000-0000-00001E000000}"/>
    <cellStyle name="Normal 2 4" xfId="30" xr:uid="{00000000-0005-0000-0000-00001F000000}"/>
    <cellStyle name="Normal 3" xfId="31" xr:uid="{00000000-0005-0000-0000-000020000000}"/>
    <cellStyle name="Normal 3 2" xfId="32" xr:uid="{00000000-0005-0000-0000-000021000000}"/>
    <cellStyle name="Normal 4" xfId="33" xr:uid="{00000000-0005-0000-0000-000022000000}"/>
    <cellStyle name="Normal 4 2" xfId="34" xr:uid="{00000000-0005-0000-0000-000023000000}"/>
    <cellStyle name="Normal 4 3" xfId="35" xr:uid="{00000000-0005-0000-0000-000024000000}"/>
    <cellStyle name="Normal 5" xfId="36" xr:uid="{00000000-0005-0000-0000-000025000000}"/>
    <cellStyle name="Normal 6" xfId="37" xr:uid="{00000000-0005-0000-0000-000026000000}"/>
    <cellStyle name="Normal 6 2" xfId="38" xr:uid="{00000000-0005-0000-0000-000027000000}"/>
    <cellStyle name="Normal 6 2 2" xfId="39" xr:uid="{00000000-0005-0000-0000-000028000000}"/>
    <cellStyle name="Normal 6 3" xfId="40" xr:uid="{00000000-0005-0000-0000-000029000000}"/>
    <cellStyle name="Normal 7" xfId="41" xr:uid="{00000000-0005-0000-0000-00002A000000}"/>
    <cellStyle name="Normal 8" xfId="42" xr:uid="{00000000-0005-0000-0000-00002B000000}"/>
    <cellStyle name="Normal 8 2" xfId="43" xr:uid="{00000000-0005-0000-0000-00002C000000}"/>
    <cellStyle name="Normal 9" xfId="44" xr:uid="{00000000-0005-0000-0000-00002D000000}"/>
    <cellStyle name="Style 1" xfId="45" xr:uid="{00000000-0005-0000-0000-00002F000000}"/>
    <cellStyle name="Style 1 2" xfId="46" xr:uid="{00000000-0005-0000-0000-000030000000}"/>
    <cellStyle name="Style 1 3" xfId="47" xr:uid="{00000000-0005-0000-0000-000031000000}"/>
    <cellStyle name="Style 1 4" xfId="48" xr:uid="{00000000-0005-0000-0000-000032000000}"/>
    <cellStyle name="Обычный 2" xfId="49" xr:uid="{00000000-0005-0000-0000-000033000000}"/>
    <cellStyle name="Обычный 3" xfId="50" xr:uid="{00000000-0005-0000-0000-000034000000}"/>
    <cellStyle name="Обычный 4" xfId="51" xr:uid="{00000000-0005-0000-0000-000035000000}"/>
    <cellStyle name="Обычный 5" xfId="52" xr:uid="{00000000-0005-0000-0000-000036000000}"/>
    <cellStyle name="Обычный 7" xfId="53" xr:uid="{00000000-0005-0000-0000-000037000000}"/>
    <cellStyle name="Стиль 1" xfId="54" xr:uid="{00000000-0005-0000-0000-000038000000}"/>
    <cellStyle name="Стиль 1 2" xfId="55" xr:uid="{00000000-0005-0000-0000-000039000000}"/>
    <cellStyle name="Стиль 1 2 2" xfId="56" xr:uid="{00000000-0005-0000-0000-00003A000000}"/>
    <cellStyle name="Стиль 1 2 3" xfId="57" xr:uid="{00000000-0005-0000-0000-00003B000000}"/>
    <cellStyle name="Стиль 1 3" xfId="58" xr:uid="{00000000-0005-0000-0000-00003C000000}"/>
    <cellStyle name="Финансовый 2" xfId="59" xr:uid="{00000000-0005-0000-0000-00003D000000}"/>
    <cellStyle name="Финансовый 2 2" xfId="60" xr:uid="{00000000-0005-0000-0000-00003E000000}"/>
    <cellStyle name="Финансовый 3" xfId="61" xr:uid="{00000000-0005-0000-0000-00003F000000}"/>
    <cellStyle name="Финансовый 3 2" xfId="62" xr:uid="{00000000-0005-0000-0000-000040000000}"/>
    <cellStyle name="Финансовый 4" xfId="63" xr:uid="{00000000-0005-0000-0000-000041000000}"/>
    <cellStyle name="Финансовый 5" xfId="64" xr:uid="{00000000-0005-0000-0000-000042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C05E3-7343-44F3-9534-93D8839C3E87}">
  <dimension ref="A1:K19"/>
  <sheetViews>
    <sheetView workbookViewId="0">
      <selection activeCell="M19" sqref="M19"/>
    </sheetView>
  </sheetViews>
  <sheetFormatPr defaultRowHeight="13.5"/>
  <cols>
    <col min="1" max="3" width="7.28515625" style="10" customWidth="1"/>
    <col min="4" max="4" width="9.140625" style="10"/>
    <col min="5" max="5" width="12.28515625" style="10" customWidth="1"/>
    <col min="6" max="6" width="45.140625" style="10" customWidth="1"/>
    <col min="7" max="9" width="12.85546875" style="9" customWidth="1"/>
    <col min="10" max="16384" width="9.140625" style="10"/>
  </cols>
  <sheetData>
    <row r="1" spans="1:11" s="17" customFormat="1" ht="23.25" customHeight="1">
      <c r="G1" s="1"/>
      <c r="H1" s="2" t="s">
        <v>2</v>
      </c>
      <c r="I1" s="2"/>
    </row>
    <row r="2" spans="1:11" s="17" customFormat="1" ht="25.5">
      <c r="G2" s="2"/>
      <c r="H2" s="2"/>
      <c r="I2" s="2" t="s">
        <v>3</v>
      </c>
    </row>
    <row r="3" spans="1:11" s="17" customFormat="1" ht="27" customHeight="1" thickBot="1">
      <c r="A3" s="193" t="s">
        <v>138</v>
      </c>
      <c r="B3" s="193"/>
      <c r="C3" s="193"/>
      <c r="D3" s="193"/>
      <c r="E3" s="193"/>
      <c r="F3" s="193"/>
      <c r="G3" s="193"/>
      <c r="H3" s="2"/>
      <c r="I3" s="2"/>
    </row>
    <row r="4" spans="1:11" s="17" customFormat="1" ht="14.25">
      <c r="A4" s="194" t="s">
        <v>4</v>
      </c>
      <c r="B4" s="194"/>
      <c r="C4" s="194"/>
      <c r="D4" s="194"/>
      <c r="G4" s="12"/>
      <c r="H4" s="2"/>
      <c r="I4" s="2"/>
    </row>
    <row r="5" spans="1:11" s="17" customFormat="1">
      <c r="G5" s="175"/>
      <c r="H5" s="175"/>
      <c r="I5" s="175"/>
    </row>
    <row r="6" spans="1:11" s="17" customFormat="1" ht="13.7" customHeight="1">
      <c r="G6" s="5"/>
      <c r="H6" s="175"/>
      <c r="I6" s="173" t="s">
        <v>94</v>
      </c>
    </row>
    <row r="7" spans="1:11" s="48" customFormat="1" ht="13.7" customHeight="1">
      <c r="A7" s="195" t="s">
        <v>83</v>
      </c>
      <c r="B7" s="195" t="s">
        <v>84</v>
      </c>
      <c r="C7" s="195" t="s">
        <v>85</v>
      </c>
      <c r="D7" s="195" t="s">
        <v>86</v>
      </c>
      <c r="E7" s="195"/>
      <c r="F7" s="195" t="s">
        <v>91</v>
      </c>
      <c r="G7" s="196" t="s">
        <v>111</v>
      </c>
      <c r="H7" s="196" t="s">
        <v>112</v>
      </c>
      <c r="I7" s="196" t="s">
        <v>106</v>
      </c>
      <c r="J7" s="47"/>
    </row>
    <row r="8" spans="1:11" s="48" customFormat="1" ht="26.25" customHeight="1">
      <c r="A8" s="195"/>
      <c r="B8" s="195"/>
      <c r="C8" s="195"/>
      <c r="D8" s="171" t="s">
        <v>87</v>
      </c>
      <c r="E8" s="171" t="s">
        <v>88</v>
      </c>
      <c r="F8" s="195"/>
      <c r="G8" s="197"/>
      <c r="H8" s="197"/>
      <c r="I8" s="197"/>
      <c r="J8" s="47"/>
    </row>
    <row r="9" spans="1:11" s="48" customFormat="1" ht="12.75">
      <c r="A9" s="114">
        <v>1</v>
      </c>
      <c r="B9" s="114">
        <v>2</v>
      </c>
      <c r="C9" s="114">
        <v>3</v>
      </c>
      <c r="D9" s="114">
        <v>4</v>
      </c>
      <c r="E9" s="100">
        <v>5</v>
      </c>
      <c r="F9" s="100">
        <v>6</v>
      </c>
      <c r="G9" s="100">
        <v>7</v>
      </c>
      <c r="H9" s="100">
        <v>8</v>
      </c>
      <c r="I9" s="100">
        <v>9</v>
      </c>
      <c r="J9" s="47"/>
    </row>
    <row r="10" spans="1:11" ht="16.5">
      <c r="A10" s="183" t="s">
        <v>140</v>
      </c>
      <c r="B10" s="183" t="s">
        <v>141</v>
      </c>
      <c r="C10" s="184" t="s">
        <v>141</v>
      </c>
      <c r="D10" s="190" t="s">
        <v>142</v>
      </c>
      <c r="E10" s="122"/>
      <c r="F10" s="99" t="s">
        <v>89</v>
      </c>
      <c r="G10" s="13"/>
      <c r="H10" s="13"/>
      <c r="I10" s="13"/>
    </row>
    <row r="11" spans="1:11" ht="24.75" customHeight="1">
      <c r="A11" s="188"/>
      <c r="B11" s="188"/>
      <c r="C11" s="188"/>
      <c r="D11" s="191"/>
      <c r="E11" s="198"/>
      <c r="F11" s="166" t="s">
        <v>198</v>
      </c>
      <c r="G11" s="8"/>
      <c r="H11" s="8"/>
      <c r="I11" s="8"/>
    </row>
    <row r="12" spans="1:11" ht="31.5" customHeight="1">
      <c r="A12" s="188"/>
      <c r="B12" s="188"/>
      <c r="C12" s="188"/>
      <c r="D12" s="191"/>
      <c r="E12" s="199"/>
      <c r="F12" s="54" t="s">
        <v>93</v>
      </c>
      <c r="G12" s="8">
        <f t="shared" ref="G12:H12" si="0">+G15+G17+G19</f>
        <v>353700.42999999993</v>
      </c>
      <c r="H12" s="8">
        <f t="shared" si="0"/>
        <v>620609.69999999995</v>
      </c>
      <c r="I12" s="8">
        <f>+I15+I17+I19</f>
        <v>854993.6</v>
      </c>
    </row>
    <row r="13" spans="1:11" ht="24" customHeight="1">
      <c r="A13" s="188"/>
      <c r="B13" s="188"/>
      <c r="C13" s="188"/>
      <c r="D13" s="191"/>
      <c r="E13" s="200"/>
      <c r="F13" s="104" t="s">
        <v>89</v>
      </c>
      <c r="G13" s="8"/>
      <c r="H13" s="8"/>
      <c r="I13" s="8"/>
    </row>
    <row r="14" spans="1:11" ht="31.5" customHeight="1">
      <c r="A14" s="188"/>
      <c r="B14" s="188"/>
      <c r="C14" s="188"/>
      <c r="D14" s="191"/>
      <c r="E14" s="186">
        <v>11001</v>
      </c>
      <c r="F14" s="166" t="s">
        <v>198</v>
      </c>
      <c r="G14" s="8"/>
      <c r="H14" s="8"/>
      <c r="I14" s="8"/>
    </row>
    <row r="15" spans="1:11" ht="31.5" customHeight="1">
      <c r="A15" s="188"/>
      <c r="B15" s="188"/>
      <c r="C15" s="188"/>
      <c r="D15" s="191"/>
      <c r="E15" s="187"/>
      <c r="F15" s="54" t="s">
        <v>95</v>
      </c>
      <c r="G15" s="8">
        <f>'2-ԸՆԴԱՄԵՆԸ ԾԱԽՍԵՐ (2)'!E16</f>
        <v>353700.42999999993</v>
      </c>
      <c r="H15" s="8">
        <f>'2-ԸՆԴԱՄԵՆԸ ԾԱԽՍԵՐ (2)'!F16</f>
        <v>359566.7</v>
      </c>
      <c r="I15" s="8">
        <f>'2-ԸՆԴԱՄԵՆԸ ԾԱԽՍԵՐ (2)'!G16</f>
        <v>469493.6</v>
      </c>
      <c r="K15" s="180"/>
    </row>
    <row r="16" spans="1:11" ht="31.5" customHeight="1">
      <c r="A16" s="188"/>
      <c r="B16" s="188"/>
      <c r="C16" s="188"/>
      <c r="D16" s="191"/>
      <c r="E16" s="186">
        <v>31001</v>
      </c>
      <c r="F16" s="167" t="s">
        <v>199</v>
      </c>
      <c r="G16" s="8"/>
      <c r="H16" s="8"/>
      <c r="I16" s="8"/>
    </row>
    <row r="17" spans="1:9" ht="70.5" customHeight="1">
      <c r="A17" s="188"/>
      <c r="B17" s="188"/>
      <c r="C17" s="188"/>
      <c r="D17" s="191"/>
      <c r="E17" s="187"/>
      <c r="F17" s="54" t="s">
        <v>200</v>
      </c>
      <c r="G17" s="8">
        <f>'2-ԸՆԴԱՄԵՆԸ ԾԱԽՍԵՐ (2)'!E96</f>
        <v>0</v>
      </c>
      <c r="H17" s="8">
        <f>'2-ԸՆԴԱՄԵՆԸ ԾԱԽՍԵՐ (2)'!F96</f>
        <v>261043</v>
      </c>
      <c r="I17" s="8">
        <f>'2-ԸՆԴԱՄԵՆԸ ԾԱԽՍԵՐ (2)'!G96</f>
        <v>0</v>
      </c>
    </row>
    <row r="18" spans="1:9" ht="31.5" customHeight="1">
      <c r="A18" s="188"/>
      <c r="B18" s="188"/>
      <c r="C18" s="188"/>
      <c r="D18" s="191"/>
      <c r="E18" s="186">
        <v>31002</v>
      </c>
      <c r="F18" s="167" t="s">
        <v>202</v>
      </c>
      <c r="G18" s="8"/>
      <c r="H18" s="8"/>
      <c r="I18" s="8"/>
    </row>
    <row r="19" spans="1:9" ht="70.5" customHeight="1">
      <c r="A19" s="189"/>
      <c r="B19" s="189"/>
      <c r="C19" s="189"/>
      <c r="D19" s="192"/>
      <c r="E19" s="187"/>
      <c r="F19" s="54" t="s">
        <v>201</v>
      </c>
      <c r="G19" s="8">
        <f>'2-ԸՆԴԱՄԵՆԸ ԾԱԽՍԵՐ (2)'!E94</f>
        <v>0</v>
      </c>
      <c r="H19" s="8">
        <f>'2-ԸՆԴԱՄԵՆԸ ԾԱԽՍԵՐ (2)'!F94</f>
        <v>0</v>
      </c>
      <c r="I19" s="8">
        <f>'2-ԸՆԴԱՄԵՆԸ ԾԱԽՍԵՐ (2)'!G99</f>
        <v>385500</v>
      </c>
    </row>
  </sheetData>
  <mergeCells count="18">
    <mergeCell ref="H7:H8"/>
    <mergeCell ref="I7:I8"/>
    <mergeCell ref="E11:E13"/>
    <mergeCell ref="E14:E15"/>
    <mergeCell ref="E16:E17"/>
    <mergeCell ref="A3:G3"/>
    <mergeCell ref="A4:D4"/>
    <mergeCell ref="A7:A8"/>
    <mergeCell ref="B7:B8"/>
    <mergeCell ref="C7:C8"/>
    <mergeCell ref="D7:E7"/>
    <mergeCell ref="F7:F8"/>
    <mergeCell ref="G7:G8"/>
    <mergeCell ref="E18:E19"/>
    <mergeCell ref="A11:A19"/>
    <mergeCell ref="B11:B19"/>
    <mergeCell ref="C11:C19"/>
    <mergeCell ref="D10:D19"/>
  </mergeCells>
  <pageMargins left="0.17" right="0.17" top="1" bottom="1" header="0.26" footer="0.5"/>
  <pageSetup paperSize="9" scale="95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D4037-813C-4896-B7B7-C1AA987429CA}">
  <dimension ref="A1:K103"/>
  <sheetViews>
    <sheetView tabSelected="1" zoomScaleNormal="100" workbookViewId="0">
      <pane xSplit="2" ySplit="9" topLeftCell="C72" activePane="bottomRight" state="frozen"/>
      <selection pane="topRight" activeCell="C1" sqref="C1"/>
      <selection pane="bottomLeft" activeCell="A10" sqref="A10"/>
      <selection pane="bottomRight" activeCell="L97" sqref="L97"/>
    </sheetView>
  </sheetViews>
  <sheetFormatPr defaultRowHeight="13.5"/>
  <cols>
    <col min="1" max="1" width="9" style="10" customWidth="1"/>
    <col min="2" max="2" width="11.85546875" style="10" customWidth="1"/>
    <col min="3" max="3" width="6.7109375" style="6" customWidth="1"/>
    <col min="4" max="4" width="45.5703125" style="177" customWidth="1"/>
    <col min="5" max="7" width="11.7109375" style="3" customWidth="1"/>
    <col min="8" max="8" width="9.140625" style="4"/>
    <col min="9" max="9" width="9.42578125" style="4" bestFit="1" customWidth="1"/>
    <col min="10" max="10" width="18.28515625" style="4" bestFit="1" customWidth="1"/>
    <col min="11" max="16384" width="9.140625" style="4"/>
  </cols>
  <sheetData>
    <row r="1" spans="1:11" ht="21.75" customHeight="1">
      <c r="A1" s="17"/>
      <c r="B1" s="17"/>
    </row>
    <row r="2" spans="1:11" s="17" customFormat="1" ht="25.5" customHeight="1" thickBot="1">
      <c r="A2" s="201" t="s">
        <v>139</v>
      </c>
      <c r="B2" s="201"/>
      <c r="C2" s="201"/>
      <c r="D2" s="201"/>
      <c r="E2" s="201"/>
      <c r="F2" s="201"/>
      <c r="G2" s="201"/>
    </row>
    <row r="3" spans="1:11" s="103" customFormat="1" ht="16.5">
      <c r="A3" s="120" t="s">
        <v>83</v>
      </c>
      <c r="B3" s="132" t="s">
        <v>140</v>
      </c>
      <c r="C3" s="102"/>
      <c r="D3" s="202"/>
      <c r="E3" s="202"/>
      <c r="F3" s="202"/>
      <c r="G3" s="202"/>
    </row>
    <row r="4" spans="1:11" s="103" customFormat="1" ht="16.5">
      <c r="A4" s="45" t="s">
        <v>84</v>
      </c>
      <c r="B4" s="132" t="s">
        <v>141</v>
      </c>
      <c r="C4" s="102"/>
      <c r="D4" s="172"/>
      <c r="E4" s="172"/>
      <c r="F4" s="172"/>
      <c r="G4" s="172"/>
    </row>
    <row r="5" spans="1:11" s="17" customFormat="1" ht="14.25">
      <c r="A5" s="45" t="s">
        <v>85</v>
      </c>
      <c r="B5" s="132" t="s">
        <v>141</v>
      </c>
      <c r="C5" s="22"/>
      <c r="D5" s="176"/>
      <c r="E5" s="12"/>
      <c r="F5" s="12"/>
      <c r="G5" s="12"/>
    </row>
    <row r="6" spans="1:11" s="6" customFormat="1">
      <c r="A6" s="203"/>
      <c r="B6" s="203"/>
      <c r="C6" s="63"/>
      <c r="D6" s="71"/>
      <c r="E6" s="5"/>
      <c r="F6" s="5"/>
      <c r="G6" s="5"/>
    </row>
    <row r="7" spans="1:11" s="6" customFormat="1" ht="44.25" customHeight="1">
      <c r="A7" s="195" t="s">
        <v>86</v>
      </c>
      <c r="B7" s="195"/>
      <c r="C7" s="204"/>
      <c r="D7" s="205"/>
      <c r="E7" s="23" t="s">
        <v>100</v>
      </c>
      <c r="F7" s="179" t="s">
        <v>101</v>
      </c>
      <c r="G7" s="185" t="s">
        <v>203</v>
      </c>
    </row>
    <row r="8" spans="1:11" s="6" customFormat="1" ht="40.5">
      <c r="A8" s="105" t="s">
        <v>87</v>
      </c>
      <c r="B8" s="105" t="s">
        <v>88</v>
      </c>
      <c r="C8" s="76" t="s">
        <v>9</v>
      </c>
      <c r="D8" s="76" t="s">
        <v>72</v>
      </c>
      <c r="E8" s="174" t="s">
        <v>74</v>
      </c>
      <c r="F8" s="164" t="s">
        <v>5</v>
      </c>
      <c r="G8" s="174" t="s">
        <v>6</v>
      </c>
    </row>
    <row r="9" spans="1:11" s="50" customFormat="1">
      <c r="A9" s="114">
        <v>1</v>
      </c>
      <c r="B9" s="114">
        <v>2</v>
      </c>
      <c r="C9" s="114">
        <v>3</v>
      </c>
      <c r="D9" s="114">
        <v>4</v>
      </c>
      <c r="E9" s="114">
        <v>5</v>
      </c>
      <c r="F9" s="114">
        <v>6</v>
      </c>
      <c r="G9" s="114"/>
    </row>
    <row r="10" spans="1:11" s="35" customFormat="1" ht="14.25" customHeight="1">
      <c r="A10" s="206" t="s">
        <v>142</v>
      </c>
      <c r="B10" s="208">
        <v>11001</v>
      </c>
      <c r="C10" s="106"/>
      <c r="D10" s="54" t="s">
        <v>62</v>
      </c>
      <c r="E10" s="49">
        <v>43</v>
      </c>
      <c r="F10" s="49">
        <v>43</v>
      </c>
      <c r="G10" s="49">
        <v>43</v>
      </c>
    </row>
    <row r="11" spans="1:11" s="35" customFormat="1" ht="13.5" customHeight="1">
      <c r="A11" s="207"/>
      <c r="B11" s="209"/>
      <c r="C11" s="107"/>
      <c r="D11" s="55"/>
      <c r="E11" s="34"/>
      <c r="F11" s="34"/>
      <c r="G11" s="34"/>
    </row>
    <row r="12" spans="1:11" s="35" customFormat="1" ht="14.25" customHeight="1">
      <c r="A12" s="207"/>
      <c r="B12" s="209"/>
      <c r="C12" s="107"/>
      <c r="D12" s="56" t="s">
        <v>7</v>
      </c>
      <c r="E12" s="34">
        <v>4</v>
      </c>
      <c r="F12" s="34">
        <v>4</v>
      </c>
      <c r="G12" s="34">
        <v>4</v>
      </c>
    </row>
    <row r="13" spans="1:11" s="124" customFormat="1" ht="14.25" customHeight="1">
      <c r="A13" s="207"/>
      <c r="B13" s="209"/>
      <c r="C13" s="106"/>
      <c r="D13" s="62"/>
      <c r="E13" s="49"/>
      <c r="F13" s="49"/>
      <c r="G13" s="49"/>
    </row>
    <row r="14" spans="1:11" s="50" customFormat="1" ht="14.25" customHeight="1">
      <c r="A14" s="207"/>
      <c r="B14" s="209"/>
      <c r="C14" s="108"/>
      <c r="D14" s="64" t="s">
        <v>8</v>
      </c>
      <c r="E14" s="125">
        <f>+E16+E92</f>
        <v>353700.42999999993</v>
      </c>
      <c r="F14" s="51">
        <f>+F16+F92</f>
        <v>620609.69999999995</v>
      </c>
      <c r="G14" s="51">
        <f>+G16+G92</f>
        <v>854993.6</v>
      </c>
      <c r="I14" s="169"/>
    </row>
    <row r="15" spans="1:11" s="50" customFormat="1" ht="14.25" customHeight="1">
      <c r="A15" s="207"/>
      <c r="B15" s="209"/>
      <c r="C15" s="109"/>
      <c r="D15" s="7" t="s">
        <v>73</v>
      </c>
      <c r="E15" s="127"/>
      <c r="F15" s="34"/>
      <c r="G15" s="34"/>
      <c r="I15" s="178"/>
      <c r="J15" s="169"/>
      <c r="K15" s="169"/>
    </row>
    <row r="16" spans="1:11" s="50" customFormat="1" ht="14.25" customHeight="1">
      <c r="A16" s="207"/>
      <c r="B16" s="209"/>
      <c r="C16" s="110"/>
      <c r="D16" s="57" t="s">
        <v>10</v>
      </c>
      <c r="E16" s="125">
        <f>E18+SUM(E24:E90)-E25-E30-E38-E52-E56-E81</f>
        <v>353700.42999999993</v>
      </c>
      <c r="F16" s="51">
        <f>F18+SUM(F24:F90)-F25-F30-F38-F52-F56-F81</f>
        <v>359566.7</v>
      </c>
      <c r="G16" s="51">
        <f>G18+SUM(G24:G90)-G25-G30-G38-G52-G56-G81</f>
        <v>469493.6</v>
      </c>
    </row>
    <row r="17" spans="1:10" s="50" customFormat="1" ht="13.5" customHeight="1">
      <c r="A17" s="207"/>
      <c r="B17" s="209"/>
      <c r="C17" s="106"/>
      <c r="D17" s="55" t="s">
        <v>46</v>
      </c>
      <c r="E17" s="126"/>
      <c r="F17" s="49"/>
      <c r="G17" s="34"/>
    </row>
    <row r="18" spans="1:10" s="50" customFormat="1" ht="120" customHeight="1">
      <c r="A18" s="207"/>
      <c r="B18" s="209"/>
      <c r="C18" s="111"/>
      <c r="D18" s="78" t="s">
        <v>92</v>
      </c>
      <c r="E18" s="128">
        <f>SUM(E20:E23)</f>
        <v>268024.11</v>
      </c>
      <c r="F18" s="123">
        <f>SUM(F20:F23)</f>
        <v>265894.90000000002</v>
      </c>
      <c r="G18" s="123">
        <f>SUM(G20:G23)</f>
        <v>366213.6</v>
      </c>
    </row>
    <row r="19" spans="1:10" s="50" customFormat="1">
      <c r="A19" s="117"/>
      <c r="B19" s="115"/>
      <c r="C19" s="106"/>
      <c r="D19" s="55" t="s">
        <v>46</v>
      </c>
      <c r="E19" s="126"/>
      <c r="F19" s="49"/>
      <c r="G19" s="34"/>
    </row>
    <row r="20" spans="1:10" s="50" customFormat="1" ht="28.5">
      <c r="A20" s="117"/>
      <c r="B20" s="115"/>
      <c r="C20" s="112" t="s">
        <v>54</v>
      </c>
      <c r="D20" s="58" t="s">
        <v>11</v>
      </c>
      <c r="E20" s="126">
        <v>225800</v>
      </c>
      <c r="F20" s="49">
        <v>223723.9</v>
      </c>
      <c r="G20" s="140">
        <v>320377.09999999998</v>
      </c>
    </row>
    <row r="21" spans="1:10" s="52" customFormat="1" ht="28.5">
      <c r="A21" s="117"/>
      <c r="B21" s="115"/>
      <c r="C21" s="112" t="s">
        <v>55</v>
      </c>
      <c r="D21" s="59" t="s">
        <v>12</v>
      </c>
      <c r="E21" s="126">
        <v>28020.6</v>
      </c>
      <c r="F21" s="49">
        <v>24060</v>
      </c>
      <c r="G21" s="140">
        <v>38920.6</v>
      </c>
    </row>
    <row r="22" spans="1:10" s="52" customFormat="1" ht="28.5">
      <c r="A22" s="117"/>
      <c r="B22" s="115"/>
      <c r="C22" s="112" t="s">
        <v>56</v>
      </c>
      <c r="D22" s="59" t="s">
        <v>13</v>
      </c>
      <c r="E22" s="126">
        <v>14203.51</v>
      </c>
      <c r="F22" s="49">
        <v>18111</v>
      </c>
      <c r="G22" s="140">
        <v>6915.9</v>
      </c>
    </row>
    <row r="23" spans="1:10" s="52" customFormat="1" ht="27" customHeight="1">
      <c r="A23" s="117"/>
      <c r="B23" s="115"/>
      <c r="C23" s="112" t="s">
        <v>107</v>
      </c>
      <c r="D23" s="59" t="s">
        <v>108</v>
      </c>
      <c r="E23" s="126"/>
      <c r="F23" s="49"/>
      <c r="G23" s="49"/>
    </row>
    <row r="24" spans="1:10" s="52" customFormat="1" ht="27" customHeight="1">
      <c r="A24" s="117"/>
      <c r="B24" s="115"/>
      <c r="C24" s="112" t="s">
        <v>118</v>
      </c>
      <c r="D24" s="59" t="s">
        <v>119</v>
      </c>
      <c r="E24" s="126"/>
      <c r="F24" s="49"/>
      <c r="G24" s="49"/>
    </row>
    <row r="25" spans="1:10" s="52" customFormat="1" ht="14.25">
      <c r="A25" s="117"/>
      <c r="B25" s="115"/>
      <c r="C25" s="113">
        <v>4212</v>
      </c>
      <c r="D25" s="78" t="s">
        <v>14</v>
      </c>
      <c r="E25" s="128">
        <f>E27+E28+E29</f>
        <v>4802.2299999999996</v>
      </c>
      <c r="F25" s="123">
        <f>F27+F28+F29</f>
        <v>5746.1</v>
      </c>
      <c r="G25" s="123">
        <f>G27+G28+G29</f>
        <v>5746.1</v>
      </c>
    </row>
    <row r="26" spans="1:10" s="52" customFormat="1">
      <c r="A26" s="117"/>
      <c r="B26" s="115"/>
      <c r="C26" s="112"/>
      <c r="D26" s="55" t="s">
        <v>46</v>
      </c>
      <c r="E26" s="129"/>
      <c r="F26" s="65"/>
      <c r="G26" s="65"/>
    </row>
    <row r="27" spans="1:10" s="52" customFormat="1">
      <c r="A27" s="117"/>
      <c r="B27" s="115"/>
      <c r="C27" s="112"/>
      <c r="D27" s="55" t="s">
        <v>14</v>
      </c>
      <c r="E27" s="129">
        <v>4802.2299999999996</v>
      </c>
      <c r="F27" s="65">
        <v>2778.8</v>
      </c>
      <c r="G27" s="65">
        <v>2778.8</v>
      </c>
      <c r="I27" s="136"/>
      <c r="J27" s="137"/>
    </row>
    <row r="28" spans="1:10" s="52" customFormat="1">
      <c r="A28" s="117"/>
      <c r="B28" s="115"/>
      <c r="C28" s="112"/>
      <c r="D28" s="55" t="s">
        <v>63</v>
      </c>
      <c r="E28" s="129"/>
      <c r="F28" s="65">
        <v>2967.3</v>
      </c>
      <c r="G28" s="65">
        <v>2967.3</v>
      </c>
    </row>
    <row r="29" spans="1:10" s="52" customFormat="1">
      <c r="A29" s="117"/>
      <c r="B29" s="115"/>
      <c r="C29" s="112"/>
      <c r="D29" s="55" t="s">
        <v>75</v>
      </c>
      <c r="E29" s="129"/>
      <c r="F29" s="65"/>
      <c r="G29" s="65"/>
    </row>
    <row r="30" spans="1:10" s="52" customFormat="1" ht="14.25">
      <c r="A30" s="117"/>
      <c r="B30" s="115"/>
      <c r="C30" s="113">
        <v>4213</v>
      </c>
      <c r="D30" s="78" t="s">
        <v>15</v>
      </c>
      <c r="E30" s="128">
        <f>E32+E33</f>
        <v>58.06</v>
      </c>
      <c r="F30" s="123">
        <f>F32+F33</f>
        <v>68.3</v>
      </c>
      <c r="G30" s="123">
        <f>G32+G33</f>
        <v>68.3</v>
      </c>
    </row>
    <row r="31" spans="1:10" s="52" customFormat="1">
      <c r="A31" s="117"/>
      <c r="B31" s="115"/>
      <c r="C31" s="112"/>
      <c r="D31" s="55" t="s">
        <v>46</v>
      </c>
      <c r="E31" s="129"/>
      <c r="F31" s="65"/>
      <c r="G31" s="65"/>
    </row>
    <row r="32" spans="1:10" s="52" customFormat="1" ht="27">
      <c r="A32" s="117"/>
      <c r="B32" s="115"/>
      <c r="C32" s="112"/>
      <c r="D32" s="61" t="s">
        <v>16</v>
      </c>
      <c r="E32" s="129">
        <v>58.06</v>
      </c>
      <c r="F32" s="65">
        <v>68.3</v>
      </c>
      <c r="G32" s="65">
        <v>68.3</v>
      </c>
    </row>
    <row r="33" spans="1:10" s="52" customFormat="1" ht="27">
      <c r="A33" s="117"/>
      <c r="B33" s="115"/>
      <c r="C33" s="112"/>
      <c r="D33" s="61" t="s">
        <v>57</v>
      </c>
      <c r="E33" s="129"/>
      <c r="F33" s="65"/>
      <c r="G33" s="65"/>
    </row>
    <row r="34" spans="1:10" s="52" customFormat="1" ht="14.25">
      <c r="A34" s="117"/>
      <c r="B34" s="115"/>
      <c r="C34" s="78">
        <v>4214</v>
      </c>
      <c r="D34" s="78" t="s">
        <v>17</v>
      </c>
      <c r="E34" s="128">
        <v>1620.92</v>
      </c>
      <c r="F34" s="128">
        <v>2117.1999999999998</v>
      </c>
      <c r="G34" s="123">
        <v>2117.1999999999998</v>
      </c>
      <c r="H34" s="136"/>
      <c r="I34" s="136"/>
      <c r="J34" s="136"/>
    </row>
    <row r="35" spans="1:10" s="50" customFormat="1" ht="23.25" customHeight="1">
      <c r="A35" s="117"/>
      <c r="B35" s="115"/>
      <c r="C35" s="112">
        <v>4215</v>
      </c>
      <c r="D35" s="60" t="s">
        <v>18</v>
      </c>
      <c r="E35" s="129">
        <v>143</v>
      </c>
      <c r="F35" s="65">
        <v>145</v>
      </c>
      <c r="G35" s="65">
        <v>145</v>
      </c>
    </row>
    <row r="36" spans="1:10" s="35" customFormat="1" ht="14.25">
      <c r="A36" s="117"/>
      <c r="B36" s="115"/>
      <c r="C36" s="112">
        <v>4216</v>
      </c>
      <c r="D36" s="60" t="s">
        <v>19</v>
      </c>
      <c r="E36" s="129"/>
      <c r="F36" s="65"/>
      <c r="G36" s="65"/>
    </row>
    <row r="37" spans="1:10" s="35" customFormat="1" ht="14.25">
      <c r="A37" s="117"/>
      <c r="B37" s="115"/>
      <c r="C37" s="112">
        <v>4217</v>
      </c>
      <c r="D37" s="60" t="s">
        <v>20</v>
      </c>
      <c r="E37" s="129"/>
      <c r="F37" s="65"/>
      <c r="G37" s="65"/>
    </row>
    <row r="38" spans="1:10" s="35" customFormat="1" ht="53.25" customHeight="1">
      <c r="A38" s="117"/>
      <c r="B38" s="115"/>
      <c r="C38" s="113"/>
      <c r="D38" s="78" t="s">
        <v>80</v>
      </c>
      <c r="E38" s="128">
        <f>E40+E41</f>
        <v>3685.59</v>
      </c>
      <c r="F38" s="123">
        <f>F40+F41</f>
        <v>3400</v>
      </c>
      <c r="G38" s="123">
        <f>G40+G41</f>
        <v>3400</v>
      </c>
    </row>
    <row r="39" spans="1:10" s="35" customFormat="1">
      <c r="A39" s="117"/>
      <c r="B39" s="115"/>
      <c r="C39" s="112"/>
      <c r="D39" s="55" t="s">
        <v>46</v>
      </c>
      <c r="E39" s="127"/>
      <c r="F39" s="34"/>
      <c r="G39" s="34"/>
    </row>
    <row r="40" spans="1:10" s="35" customFormat="1">
      <c r="A40" s="117"/>
      <c r="B40" s="115"/>
      <c r="C40" s="112" t="s">
        <v>135</v>
      </c>
      <c r="D40" s="55" t="s">
        <v>21</v>
      </c>
      <c r="E40" s="127">
        <v>926</v>
      </c>
      <c r="F40" s="34">
        <v>1000</v>
      </c>
      <c r="G40" s="34">
        <v>1000</v>
      </c>
    </row>
    <row r="41" spans="1:10" s="35" customFormat="1" ht="68.25" customHeight="1">
      <c r="A41" s="117"/>
      <c r="B41" s="115"/>
      <c r="C41" s="112">
        <v>4222</v>
      </c>
      <c r="D41" s="55" t="s">
        <v>22</v>
      </c>
      <c r="E41" s="127">
        <v>2759.59</v>
      </c>
      <c r="F41" s="34">
        <v>2400</v>
      </c>
      <c r="G41" s="34">
        <v>2400</v>
      </c>
    </row>
    <row r="42" spans="1:10" s="52" customFormat="1" ht="19.5" customHeight="1">
      <c r="A42" s="117"/>
      <c r="B42" s="115"/>
      <c r="C42" s="112">
        <v>4231</v>
      </c>
      <c r="D42" s="56" t="s">
        <v>23</v>
      </c>
      <c r="E42" s="127"/>
      <c r="F42" s="34"/>
      <c r="G42" s="34"/>
    </row>
    <row r="43" spans="1:10" s="52" customFormat="1" ht="14.25">
      <c r="A43" s="117"/>
      <c r="B43" s="115"/>
      <c r="C43" s="112">
        <v>4232</v>
      </c>
      <c r="D43" s="56" t="s">
        <v>24</v>
      </c>
      <c r="E43" s="127">
        <v>1247</v>
      </c>
      <c r="F43" s="34">
        <v>1397</v>
      </c>
      <c r="G43" s="34">
        <v>1397</v>
      </c>
    </row>
    <row r="44" spans="1:10" s="52" customFormat="1" ht="28.5">
      <c r="A44" s="117"/>
      <c r="B44" s="115"/>
      <c r="C44" s="112">
        <v>4233</v>
      </c>
      <c r="D44" s="56" t="s">
        <v>69</v>
      </c>
      <c r="E44" s="127"/>
      <c r="F44" s="34">
        <v>100.8</v>
      </c>
      <c r="G44" s="49">
        <v>100.8</v>
      </c>
    </row>
    <row r="45" spans="1:10" s="52" customFormat="1" ht="18.75" customHeight="1">
      <c r="A45" s="117"/>
      <c r="B45" s="115"/>
      <c r="C45" s="112">
        <v>4234</v>
      </c>
      <c r="D45" s="56" t="s">
        <v>25</v>
      </c>
      <c r="E45" s="129">
        <v>60</v>
      </c>
      <c r="F45" s="65">
        <v>60</v>
      </c>
      <c r="G45" s="65">
        <v>60</v>
      </c>
    </row>
    <row r="46" spans="1:10" s="50" customFormat="1" ht="18.75" customHeight="1">
      <c r="A46" s="117"/>
      <c r="B46" s="115"/>
      <c r="C46" s="112">
        <v>4235</v>
      </c>
      <c r="D46" s="56" t="s">
        <v>26</v>
      </c>
      <c r="E46" s="129">
        <v>556</v>
      </c>
      <c r="F46" s="65">
        <v>3120</v>
      </c>
      <c r="G46" s="65">
        <v>2000</v>
      </c>
    </row>
    <row r="47" spans="1:10" s="52" customFormat="1" ht="28.5">
      <c r="A47" s="117"/>
      <c r="B47" s="115"/>
      <c r="C47" s="112">
        <v>4236</v>
      </c>
      <c r="D47" s="56" t="s">
        <v>27</v>
      </c>
      <c r="E47" s="129"/>
      <c r="F47" s="65"/>
      <c r="G47" s="65"/>
    </row>
    <row r="48" spans="1:10" s="50" customFormat="1" ht="18.75" customHeight="1">
      <c r="A48" s="117"/>
      <c r="B48" s="115"/>
      <c r="C48" s="112">
        <v>4237</v>
      </c>
      <c r="D48" s="56" t="s">
        <v>28</v>
      </c>
      <c r="E48" s="129">
        <v>552.77</v>
      </c>
      <c r="F48" s="65">
        <v>280</v>
      </c>
      <c r="G48" s="65">
        <v>300</v>
      </c>
    </row>
    <row r="49" spans="1:8" s="50" customFormat="1" ht="130.5" customHeight="1">
      <c r="A49" s="117"/>
      <c r="B49" s="115"/>
      <c r="C49" s="112">
        <v>4239</v>
      </c>
      <c r="D49" s="54" t="s">
        <v>29</v>
      </c>
      <c r="E49" s="126">
        <v>66671.199999999997</v>
      </c>
      <c r="F49" s="49">
        <v>70845.2</v>
      </c>
      <c r="G49" s="140">
        <v>81553.399999999994</v>
      </c>
    </row>
    <row r="50" spans="1:8" s="50" customFormat="1" ht="18.75" customHeight="1">
      <c r="A50" s="117"/>
      <c r="B50" s="115"/>
      <c r="C50" s="112">
        <v>4241</v>
      </c>
      <c r="D50" s="56" t="s">
        <v>30</v>
      </c>
      <c r="E50" s="129"/>
      <c r="F50" s="65"/>
      <c r="G50" s="65"/>
    </row>
    <row r="51" spans="1:8" s="50" customFormat="1" ht="28.5">
      <c r="A51" s="117"/>
      <c r="B51" s="115"/>
      <c r="C51" s="112">
        <v>4251</v>
      </c>
      <c r="D51" s="54" t="s">
        <v>31</v>
      </c>
      <c r="E51" s="126">
        <v>399.96</v>
      </c>
      <c r="F51" s="49">
        <v>590.4</v>
      </c>
      <c r="G51" s="49">
        <v>590.4</v>
      </c>
    </row>
    <row r="52" spans="1:8" s="50" customFormat="1" ht="28.5">
      <c r="A52" s="117"/>
      <c r="B52" s="115"/>
      <c r="C52" s="113">
        <v>4252</v>
      </c>
      <c r="D52" s="78" t="s">
        <v>32</v>
      </c>
      <c r="E52" s="128">
        <f>E54+E55</f>
        <v>880.9</v>
      </c>
      <c r="F52" s="123">
        <f>F54+F55</f>
        <v>681.7</v>
      </c>
      <c r="G52" s="123">
        <f>G54+G55</f>
        <v>681.7</v>
      </c>
    </row>
    <row r="53" spans="1:8" s="50" customFormat="1">
      <c r="A53" s="117"/>
      <c r="B53" s="115"/>
      <c r="C53" s="112"/>
      <c r="D53" s="55" t="s">
        <v>46</v>
      </c>
      <c r="E53" s="126"/>
      <c r="F53" s="49"/>
      <c r="G53" s="49"/>
    </row>
    <row r="54" spans="1:8" s="52" customFormat="1" ht="27">
      <c r="A54" s="117"/>
      <c r="B54" s="115"/>
      <c r="C54" s="112"/>
      <c r="D54" s="62" t="s">
        <v>33</v>
      </c>
      <c r="E54" s="165">
        <v>493.5</v>
      </c>
      <c r="F54" s="49">
        <v>494.3</v>
      </c>
      <c r="G54" s="49">
        <v>494.3</v>
      </c>
      <c r="H54" s="136"/>
    </row>
    <row r="55" spans="1:8" s="52" customFormat="1" ht="27">
      <c r="A55" s="117"/>
      <c r="B55" s="115"/>
      <c r="C55" s="112"/>
      <c r="D55" s="62" t="s">
        <v>34</v>
      </c>
      <c r="E55" s="165">
        <v>387.4</v>
      </c>
      <c r="F55" s="49">
        <v>187.4</v>
      </c>
      <c r="G55" s="140">
        <v>187.4</v>
      </c>
    </row>
    <row r="56" spans="1:8" s="52" customFormat="1" ht="14.25">
      <c r="A56" s="117"/>
      <c r="B56" s="115"/>
      <c r="C56" s="113">
        <v>4261</v>
      </c>
      <c r="D56" s="78" t="s">
        <v>35</v>
      </c>
      <c r="E56" s="128">
        <f>E58+E59</f>
        <v>512.76</v>
      </c>
      <c r="F56" s="123">
        <f>F58+F59</f>
        <v>519</v>
      </c>
      <c r="G56" s="123">
        <f>G58+G59</f>
        <v>519</v>
      </c>
    </row>
    <row r="57" spans="1:8" s="52" customFormat="1">
      <c r="A57" s="117"/>
      <c r="B57" s="115"/>
      <c r="C57" s="112"/>
      <c r="D57" s="55" t="s">
        <v>46</v>
      </c>
      <c r="E57" s="129"/>
      <c r="F57" s="65"/>
      <c r="G57" s="65"/>
    </row>
    <row r="58" spans="1:8" s="52" customFormat="1">
      <c r="A58" s="117"/>
      <c r="B58" s="115"/>
      <c r="C58" s="112"/>
      <c r="D58" s="55" t="s">
        <v>36</v>
      </c>
      <c r="E58" s="129">
        <v>512.76</v>
      </c>
      <c r="F58" s="65">
        <v>519</v>
      </c>
      <c r="G58" s="65">
        <v>519</v>
      </c>
    </row>
    <row r="59" spans="1:8" s="52" customFormat="1">
      <c r="A59" s="117"/>
      <c r="B59" s="115"/>
      <c r="C59" s="112"/>
      <c r="D59" s="55" t="s">
        <v>37</v>
      </c>
      <c r="E59" s="129"/>
      <c r="F59" s="65"/>
      <c r="G59" s="65"/>
    </row>
    <row r="60" spans="1:8" s="52" customFormat="1" ht="14.25">
      <c r="A60" s="117"/>
      <c r="B60" s="115"/>
      <c r="C60" s="112">
        <v>4262</v>
      </c>
      <c r="D60" s="56" t="s">
        <v>66</v>
      </c>
      <c r="E60" s="129"/>
      <c r="F60" s="65"/>
      <c r="G60" s="65"/>
    </row>
    <row r="61" spans="1:8" s="52" customFormat="1" ht="14.25">
      <c r="A61" s="117"/>
      <c r="B61" s="115"/>
      <c r="C61" s="112">
        <v>4264</v>
      </c>
      <c r="D61" s="56" t="s">
        <v>65</v>
      </c>
      <c r="E61" s="129">
        <v>4172.96</v>
      </c>
      <c r="F61" s="65">
        <v>4261.7</v>
      </c>
      <c r="G61" s="65">
        <v>4261.7</v>
      </c>
    </row>
    <row r="62" spans="1:8" s="52" customFormat="1" ht="28.5">
      <c r="A62" s="117"/>
      <c r="B62" s="115"/>
      <c r="C62" s="112" t="s">
        <v>136</v>
      </c>
      <c r="D62" s="56" t="s">
        <v>137</v>
      </c>
      <c r="E62" s="129">
        <v>75</v>
      </c>
      <c r="F62" s="65"/>
      <c r="G62" s="140"/>
    </row>
    <row r="63" spans="1:8" s="52" customFormat="1" ht="22.5" customHeight="1">
      <c r="A63" s="117"/>
      <c r="B63" s="115"/>
      <c r="C63" s="112">
        <v>4266</v>
      </c>
      <c r="D63" s="56" t="s">
        <v>82</v>
      </c>
      <c r="E63" s="129"/>
      <c r="F63" s="65"/>
      <c r="G63" s="65"/>
    </row>
    <row r="64" spans="1:8" s="52" customFormat="1" ht="18.75" customHeight="1">
      <c r="A64" s="117"/>
      <c r="B64" s="115"/>
      <c r="C64" s="112">
        <v>4267</v>
      </c>
      <c r="D64" s="56" t="s">
        <v>67</v>
      </c>
      <c r="E64" s="129">
        <v>186.05</v>
      </c>
      <c r="F64" s="65">
        <v>136</v>
      </c>
      <c r="G64" s="140">
        <v>136</v>
      </c>
    </row>
    <row r="65" spans="1:7" s="52" customFormat="1" ht="14.25">
      <c r="A65" s="117"/>
      <c r="B65" s="115"/>
      <c r="C65" s="112">
        <v>4269</v>
      </c>
      <c r="D65" s="56" t="s">
        <v>38</v>
      </c>
      <c r="E65" s="129"/>
      <c r="F65" s="65"/>
      <c r="G65" s="65"/>
    </row>
    <row r="66" spans="1:7" s="52" customFormat="1" ht="14.25">
      <c r="A66" s="117"/>
      <c r="B66" s="115"/>
      <c r="C66" s="112" t="s">
        <v>120</v>
      </c>
      <c r="D66" s="54" t="s">
        <v>121</v>
      </c>
      <c r="E66" s="129"/>
      <c r="F66" s="65"/>
      <c r="G66" s="65"/>
    </row>
    <row r="67" spans="1:7" s="52" customFormat="1" ht="28.5">
      <c r="A67" s="117"/>
      <c r="B67" s="115"/>
      <c r="C67" s="112" t="s">
        <v>122</v>
      </c>
      <c r="D67" s="54" t="s">
        <v>123</v>
      </c>
      <c r="E67" s="129"/>
      <c r="F67" s="65"/>
      <c r="G67" s="65"/>
    </row>
    <row r="68" spans="1:7" s="52" customFormat="1" ht="14.25">
      <c r="A68" s="117"/>
      <c r="B68" s="115"/>
      <c r="C68" s="112" t="s">
        <v>124</v>
      </c>
      <c r="D68" s="54" t="s">
        <v>125</v>
      </c>
      <c r="E68" s="129"/>
      <c r="F68" s="65"/>
      <c r="G68" s="65"/>
    </row>
    <row r="69" spans="1:7" s="52" customFormat="1" ht="28.5">
      <c r="A69" s="117"/>
      <c r="B69" s="115"/>
      <c r="C69" s="112">
        <v>4511</v>
      </c>
      <c r="D69" s="54" t="s">
        <v>39</v>
      </c>
      <c r="E69" s="129"/>
      <c r="F69" s="65"/>
      <c r="G69" s="65"/>
    </row>
    <row r="70" spans="1:7" s="53" customFormat="1" ht="28.5">
      <c r="A70" s="117"/>
      <c r="B70" s="115"/>
      <c r="C70" s="112">
        <v>4621</v>
      </c>
      <c r="D70" s="54" t="s">
        <v>40</v>
      </c>
      <c r="E70" s="129"/>
      <c r="F70" s="65"/>
      <c r="G70" s="65"/>
    </row>
    <row r="71" spans="1:7" s="53" customFormat="1" ht="28.5">
      <c r="A71" s="117"/>
      <c r="B71" s="115"/>
      <c r="C71" s="112">
        <v>4631</v>
      </c>
      <c r="D71" s="54" t="s">
        <v>68</v>
      </c>
      <c r="E71" s="129"/>
      <c r="F71" s="65"/>
      <c r="G71" s="65"/>
    </row>
    <row r="72" spans="1:7" s="53" customFormat="1" ht="21.75" customHeight="1">
      <c r="A72" s="117"/>
      <c r="B72" s="115"/>
      <c r="C72" s="112">
        <v>4632</v>
      </c>
      <c r="D72" s="54" t="s">
        <v>61</v>
      </c>
      <c r="E72" s="129"/>
      <c r="F72" s="65"/>
      <c r="G72" s="65"/>
    </row>
    <row r="73" spans="1:7" s="53" customFormat="1" ht="42" customHeight="1">
      <c r="A73" s="117"/>
      <c r="B73" s="115"/>
      <c r="C73" s="112" t="s">
        <v>96</v>
      </c>
      <c r="D73" s="54" t="s">
        <v>97</v>
      </c>
      <c r="E73" s="129"/>
      <c r="F73" s="65"/>
      <c r="G73" s="65"/>
    </row>
    <row r="74" spans="1:7" s="53" customFormat="1" ht="48.75" customHeight="1">
      <c r="A74" s="117"/>
      <c r="B74" s="115"/>
      <c r="C74" s="112">
        <v>4638</v>
      </c>
      <c r="D74" s="54" t="s">
        <v>99</v>
      </c>
      <c r="E74" s="129"/>
      <c r="F74" s="65"/>
      <c r="G74" s="65"/>
    </row>
    <row r="75" spans="1:7" s="53" customFormat="1" ht="23.25" customHeight="1">
      <c r="A75" s="117"/>
      <c r="B75" s="115"/>
      <c r="C75" s="112" t="s">
        <v>70</v>
      </c>
      <c r="D75" s="54" t="s">
        <v>71</v>
      </c>
      <c r="E75" s="129"/>
      <c r="F75" s="65"/>
      <c r="G75" s="65"/>
    </row>
    <row r="76" spans="1:7" s="53" customFormat="1" ht="42.75">
      <c r="A76" s="117"/>
      <c r="B76" s="115"/>
      <c r="C76" s="112" t="s">
        <v>102</v>
      </c>
      <c r="D76" s="54" t="s">
        <v>103</v>
      </c>
      <c r="E76" s="129"/>
      <c r="F76" s="65"/>
      <c r="G76" s="65"/>
    </row>
    <row r="77" spans="1:7" s="53" customFormat="1" ht="27">
      <c r="A77" s="117"/>
      <c r="B77" s="115"/>
      <c r="C77" s="112" t="s">
        <v>126</v>
      </c>
      <c r="D77" s="55" t="s">
        <v>127</v>
      </c>
      <c r="E77" s="129"/>
      <c r="F77" s="65"/>
      <c r="G77" s="65"/>
    </row>
    <row r="78" spans="1:7" s="53" customFormat="1" ht="21" customHeight="1">
      <c r="A78" s="117"/>
      <c r="B78" s="115"/>
      <c r="C78" s="112">
        <v>4729</v>
      </c>
      <c r="D78" s="56" t="s">
        <v>41</v>
      </c>
      <c r="E78" s="130"/>
      <c r="F78" s="69"/>
      <c r="G78" s="65"/>
    </row>
    <row r="79" spans="1:7" s="53" customFormat="1" ht="30.75" customHeight="1">
      <c r="A79" s="117"/>
      <c r="B79" s="115"/>
      <c r="C79" s="112" t="s">
        <v>128</v>
      </c>
      <c r="D79" s="55" t="s">
        <v>129</v>
      </c>
      <c r="E79" s="130"/>
      <c r="F79" s="69"/>
      <c r="G79" s="65"/>
    </row>
    <row r="80" spans="1:7" s="53" customFormat="1" ht="22.5" customHeight="1">
      <c r="A80" s="117"/>
      <c r="B80" s="115"/>
      <c r="C80" s="112">
        <v>4822</v>
      </c>
      <c r="D80" s="56" t="s">
        <v>42</v>
      </c>
      <c r="E80" s="130"/>
      <c r="F80" s="69"/>
      <c r="G80" s="65"/>
    </row>
    <row r="81" spans="1:7" s="53" customFormat="1" ht="19.5" customHeight="1">
      <c r="A81" s="117"/>
      <c r="B81" s="115"/>
      <c r="C81" s="113">
        <v>4823</v>
      </c>
      <c r="D81" s="78" t="s">
        <v>43</v>
      </c>
      <c r="E81" s="128">
        <f>E83+E84+E85</f>
        <v>51.92</v>
      </c>
      <c r="F81" s="123">
        <f>F83+F84+F85</f>
        <v>203.4</v>
      </c>
      <c r="G81" s="123">
        <f>G83+G84+G85</f>
        <v>203.4</v>
      </c>
    </row>
    <row r="82" spans="1:7" s="53" customFormat="1" ht="14.25">
      <c r="A82" s="117"/>
      <c r="B82" s="115"/>
      <c r="C82" s="112"/>
      <c r="D82" s="55" t="s">
        <v>46</v>
      </c>
      <c r="E82" s="130"/>
      <c r="F82" s="69"/>
      <c r="G82" s="65"/>
    </row>
    <row r="83" spans="1:7" s="52" customFormat="1" ht="27">
      <c r="A83" s="117"/>
      <c r="B83" s="115"/>
      <c r="C83" s="112"/>
      <c r="D83" s="55" t="s">
        <v>60</v>
      </c>
      <c r="E83" s="165">
        <v>31.92</v>
      </c>
      <c r="F83" s="65">
        <v>44</v>
      </c>
      <c r="G83" s="65">
        <v>44</v>
      </c>
    </row>
    <row r="84" spans="1:7" ht="27.95" customHeight="1">
      <c r="A84" s="117"/>
      <c r="B84" s="115"/>
      <c r="C84" s="112"/>
      <c r="D84" s="55" t="s">
        <v>58</v>
      </c>
      <c r="E84" s="163"/>
      <c r="F84" s="65">
        <v>159.4</v>
      </c>
      <c r="G84" s="65">
        <v>159.4</v>
      </c>
    </row>
    <row r="85" spans="1:7" ht="17.25" customHeight="1">
      <c r="A85" s="117"/>
      <c r="B85" s="115"/>
      <c r="C85" s="112"/>
      <c r="D85" s="55" t="s">
        <v>59</v>
      </c>
      <c r="E85" s="165">
        <f>12+8</f>
        <v>20</v>
      </c>
      <c r="F85" s="65"/>
      <c r="G85" s="65"/>
    </row>
    <row r="86" spans="1:7" ht="31.5" customHeight="1">
      <c r="A86" s="117"/>
      <c r="B86" s="115"/>
      <c r="C86" s="112" t="s">
        <v>81</v>
      </c>
      <c r="D86" s="56" t="s">
        <v>90</v>
      </c>
      <c r="E86" s="130"/>
      <c r="F86" s="65"/>
      <c r="G86" s="65"/>
    </row>
    <row r="87" spans="1:7" ht="31.5" customHeight="1">
      <c r="A87" s="117"/>
      <c r="B87" s="115"/>
      <c r="C87" s="112">
        <v>4831</v>
      </c>
      <c r="D87" s="54" t="s">
        <v>104</v>
      </c>
      <c r="E87" s="130"/>
      <c r="F87" s="69"/>
      <c r="G87" s="65"/>
    </row>
    <row r="88" spans="1:7" ht="43.5" customHeight="1">
      <c r="A88" s="117"/>
      <c r="B88" s="115"/>
      <c r="C88" s="112">
        <v>4851</v>
      </c>
      <c r="D88" s="54" t="s">
        <v>105</v>
      </c>
      <c r="E88" s="130"/>
      <c r="F88" s="69"/>
      <c r="G88" s="65"/>
    </row>
    <row r="89" spans="1:7" s="66" customFormat="1" ht="19.5" customHeight="1">
      <c r="A89" s="117"/>
      <c r="B89" s="115"/>
      <c r="C89" s="112">
        <v>4861</v>
      </c>
      <c r="D89" s="56" t="s">
        <v>44</v>
      </c>
      <c r="E89" s="130"/>
      <c r="F89" s="69"/>
      <c r="G89" s="65"/>
    </row>
    <row r="90" spans="1:7" ht="19.5" customHeight="1">
      <c r="A90" s="118"/>
      <c r="B90" s="116"/>
      <c r="C90" s="112">
        <v>4891</v>
      </c>
      <c r="D90" s="56" t="s">
        <v>45</v>
      </c>
      <c r="E90" s="129"/>
      <c r="F90" s="65"/>
      <c r="G90" s="65"/>
    </row>
    <row r="91" spans="1:7" ht="14.25" customHeight="1">
      <c r="D91" s="77"/>
      <c r="E91" s="131"/>
      <c r="F91" s="101"/>
      <c r="G91" s="101"/>
    </row>
    <row r="92" spans="1:7" s="15" customFormat="1" ht="28.5" customHeight="1">
      <c r="A92" s="217" t="s">
        <v>86</v>
      </c>
      <c r="B92" s="217"/>
      <c r="C92" s="67"/>
      <c r="D92" s="19" t="s">
        <v>47</v>
      </c>
      <c r="E92" s="14">
        <f>SUM(E94:E103)</f>
        <v>0</v>
      </c>
      <c r="F92" s="14">
        <f>SUM(F94:F103)</f>
        <v>261043</v>
      </c>
      <c r="G92" s="14">
        <f>SUM(G94:G103)</f>
        <v>385500</v>
      </c>
    </row>
    <row r="93" spans="1:7" s="10" customFormat="1" ht="42" customHeight="1">
      <c r="A93" s="171" t="s">
        <v>87</v>
      </c>
      <c r="B93" s="171" t="s">
        <v>88</v>
      </c>
      <c r="C93" s="68"/>
      <c r="D93" s="7" t="s">
        <v>46</v>
      </c>
      <c r="E93" s="8"/>
      <c r="F93" s="8"/>
      <c r="G93" s="8"/>
    </row>
    <row r="94" spans="1:7" s="18" customFormat="1" ht="15.75" customHeight="1">
      <c r="A94" s="119">
        <v>1054</v>
      </c>
      <c r="B94" s="119">
        <v>31001</v>
      </c>
      <c r="C94" s="46">
        <v>5111</v>
      </c>
      <c r="D94" s="11" t="s">
        <v>130</v>
      </c>
      <c r="E94" s="20"/>
      <c r="F94" s="20"/>
      <c r="G94" s="44"/>
    </row>
    <row r="95" spans="1:7" s="18" customFormat="1" ht="15.75" customHeight="1">
      <c r="A95" s="117"/>
      <c r="B95" s="117"/>
      <c r="C95" s="46">
        <v>5112</v>
      </c>
      <c r="D95" s="11" t="s">
        <v>131</v>
      </c>
      <c r="E95" s="20"/>
      <c r="F95" s="20"/>
      <c r="G95" s="44"/>
    </row>
    <row r="96" spans="1:7" s="18" customFormat="1" ht="28.5">
      <c r="A96" s="117"/>
      <c r="B96" s="117"/>
      <c r="C96" s="46">
        <v>5113</v>
      </c>
      <c r="D96" s="11" t="s">
        <v>132</v>
      </c>
      <c r="E96" s="20"/>
      <c r="F96" s="44">
        <v>261043</v>
      </c>
      <c r="G96" s="44"/>
    </row>
    <row r="97" spans="1:7" s="18" customFormat="1" ht="14.25">
      <c r="A97" s="117"/>
      <c r="B97" s="117"/>
      <c r="C97" s="46">
        <v>5121</v>
      </c>
      <c r="D97" s="11" t="s">
        <v>48</v>
      </c>
      <c r="E97" s="20"/>
      <c r="F97" s="20"/>
      <c r="G97" s="44"/>
    </row>
    <row r="98" spans="1:7" s="18" customFormat="1" ht="15.75" customHeight="1">
      <c r="A98" s="117"/>
      <c r="B98" s="117"/>
      <c r="C98" s="46">
        <v>5122</v>
      </c>
      <c r="D98" s="11" t="s">
        <v>49</v>
      </c>
      <c r="E98" s="20"/>
      <c r="F98" s="20"/>
      <c r="G98" s="44"/>
    </row>
    <row r="99" spans="1:7" s="18" customFormat="1" ht="15.75" customHeight="1">
      <c r="A99" s="117"/>
      <c r="B99" s="117">
        <v>31002</v>
      </c>
      <c r="C99" s="46">
        <v>5129</v>
      </c>
      <c r="D99" s="11" t="s">
        <v>50</v>
      </c>
      <c r="E99" s="20"/>
      <c r="F99" s="20"/>
      <c r="G99" s="44">
        <v>385500</v>
      </c>
    </row>
    <row r="100" spans="1:7" s="18" customFormat="1" ht="15.75" customHeight="1">
      <c r="A100" s="117"/>
      <c r="B100" s="117"/>
      <c r="C100" s="46">
        <v>5131</v>
      </c>
      <c r="D100" s="11" t="s">
        <v>98</v>
      </c>
      <c r="E100" s="20"/>
      <c r="F100" s="20"/>
      <c r="G100" s="44"/>
    </row>
    <row r="101" spans="1:7" s="18" customFormat="1" ht="14.25">
      <c r="A101" s="117"/>
      <c r="B101" s="117"/>
      <c r="C101" s="46">
        <v>5132</v>
      </c>
      <c r="D101" s="11" t="s">
        <v>51</v>
      </c>
      <c r="E101" s="20"/>
      <c r="F101" s="20"/>
      <c r="G101" s="44"/>
    </row>
    <row r="102" spans="1:7" s="18" customFormat="1" ht="14.25">
      <c r="A102" s="117"/>
      <c r="B102" s="117"/>
      <c r="C102" s="46">
        <v>5133</v>
      </c>
      <c r="D102" s="11" t="s">
        <v>133</v>
      </c>
      <c r="E102" s="20"/>
      <c r="F102" s="20"/>
      <c r="G102" s="44"/>
    </row>
    <row r="103" spans="1:7" s="18" customFormat="1" ht="15.75" customHeight="1">
      <c r="A103" s="118"/>
      <c r="B103" s="118"/>
      <c r="C103" s="46">
        <v>5134</v>
      </c>
      <c r="D103" s="11" t="s">
        <v>134</v>
      </c>
      <c r="E103" s="20"/>
      <c r="F103" s="20"/>
      <c r="G103" s="44"/>
    </row>
  </sheetData>
  <mergeCells count="11">
    <mergeCell ref="A92:B92"/>
    <mergeCell ref="A2:G2"/>
    <mergeCell ref="D3:G3"/>
    <mergeCell ref="A6:B6"/>
    <mergeCell ref="A7:B7"/>
    <mergeCell ref="C7:D7"/>
    <mergeCell ref="A10:A18"/>
    <mergeCell ref="B10:B12"/>
    <mergeCell ref="B13:B14"/>
    <mergeCell ref="B15:B16"/>
    <mergeCell ref="B17:B18"/>
  </mergeCells>
  <conditionalFormatting sqref="C8:D8">
    <cfRule type="cellIs" dxfId="1" priority="2" stopIfTrue="1" operator="equal">
      <formula>0</formula>
    </cfRule>
  </conditionalFormatting>
  <conditionalFormatting sqref="D14:D15">
    <cfRule type="cellIs" dxfId="0" priority="1" stopIfTrue="1" operator="equal">
      <formula>0</formula>
    </cfRule>
  </conditionalFormatting>
  <pageMargins left="0.18" right="0.17" top="0.19" bottom="0.16" header="0.18" footer="0.16"/>
  <pageSetup paperSize="9" scale="80" orientation="landscape" verticalDpi="1200" r:id="rId1"/>
  <headerFooter alignWithMargins="0">
    <oddFooter>&amp;R&amp;8&amp;P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6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Q10" sqref="Q10:Q11"/>
    </sheetView>
  </sheetViews>
  <sheetFormatPr defaultRowHeight="13.5"/>
  <cols>
    <col min="1" max="1" width="4.85546875" style="3" customWidth="1"/>
    <col min="2" max="2" width="49.42578125" style="4" customWidth="1"/>
    <col min="3" max="3" width="11.5703125" style="4" customWidth="1"/>
    <col min="4" max="4" width="10.28515625" style="4" customWidth="1"/>
    <col min="5" max="5" width="11.7109375" style="4" customWidth="1"/>
    <col min="6" max="6" width="20.7109375" style="4" customWidth="1"/>
    <col min="7" max="7" width="10.28515625" style="4" customWidth="1"/>
    <col min="8" max="8" width="11.28515625" style="4" customWidth="1"/>
    <col min="9" max="9" width="17.140625" style="4" customWidth="1"/>
    <col min="10" max="10" width="8.140625" style="4" bestFit="1" customWidth="1"/>
    <col min="11" max="11" width="11.42578125" style="4" customWidth="1"/>
    <col min="12" max="12" width="20.85546875" style="4" customWidth="1"/>
    <col min="13" max="13" width="8.140625" style="4" bestFit="1" customWidth="1"/>
    <col min="14" max="14" width="8.140625" style="4" customWidth="1"/>
    <col min="15" max="15" width="10.5703125" style="4" customWidth="1"/>
    <col min="16" max="16" width="13.5703125" style="4" customWidth="1"/>
    <col min="17" max="17" width="13.85546875" style="4" bestFit="1" customWidth="1"/>
    <col min="18" max="18" width="12.140625" style="4" bestFit="1" customWidth="1"/>
    <col min="19" max="19" width="9.140625" style="4"/>
    <col min="20" max="20" width="13.42578125" style="4" customWidth="1"/>
    <col min="21" max="16384" width="9.140625" style="4"/>
  </cols>
  <sheetData>
    <row r="1" spans="1:20" s="17" customFormat="1">
      <c r="A1" s="70"/>
      <c r="B1" s="2"/>
      <c r="C1" s="2"/>
      <c r="D1" s="2"/>
      <c r="E1" s="2"/>
      <c r="F1" s="31"/>
      <c r="G1" s="2"/>
      <c r="H1" s="2"/>
      <c r="I1" s="31"/>
      <c r="J1" s="31"/>
      <c r="K1" s="2"/>
      <c r="L1" s="16"/>
      <c r="M1" s="16"/>
      <c r="N1" s="2"/>
      <c r="O1" s="32" t="s">
        <v>78</v>
      </c>
    </row>
    <row r="2" spans="1:20" s="17" customFormat="1" ht="12.75" customHeight="1">
      <c r="A2" s="70"/>
      <c r="B2" s="2"/>
      <c r="C2" s="2"/>
      <c r="D2" s="2"/>
      <c r="E2" s="2"/>
      <c r="F2" s="31"/>
      <c r="G2" s="2"/>
      <c r="H2" s="2"/>
      <c r="I2" s="31"/>
      <c r="J2" s="31"/>
      <c r="K2" s="2"/>
      <c r="L2" s="210" t="s">
        <v>3</v>
      </c>
      <c r="M2" s="210"/>
      <c r="N2" s="210"/>
      <c r="O2" s="210"/>
    </row>
    <row r="3" spans="1:20" s="17" customFormat="1" ht="27.75" thickBot="1">
      <c r="A3" s="16"/>
      <c r="B3" s="38" t="s">
        <v>138</v>
      </c>
      <c r="C3" s="38"/>
      <c r="D3" s="38"/>
      <c r="E3" s="38"/>
      <c r="F3" s="38"/>
      <c r="G3" s="38"/>
      <c r="H3" s="38"/>
      <c r="I3" s="38"/>
      <c r="J3" s="38"/>
    </row>
    <row r="4" spans="1:20" s="37" customFormat="1" ht="17.25" customHeight="1">
      <c r="A4" s="16"/>
      <c r="B4" s="91" t="s">
        <v>4</v>
      </c>
      <c r="F4" s="84"/>
      <c r="I4" s="84"/>
      <c r="J4" s="121"/>
      <c r="L4" s="36"/>
      <c r="M4" s="36"/>
      <c r="O4" s="36"/>
      <c r="P4" s="36"/>
      <c r="Q4" s="36"/>
      <c r="R4" s="36"/>
    </row>
    <row r="5" spans="1:20" s="17" customFormat="1" ht="28.5" customHeight="1">
      <c r="A5" s="92" t="s">
        <v>113</v>
      </c>
      <c r="B5" s="94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33"/>
    </row>
    <row r="6" spans="1:20" s="17" customFormat="1" ht="14.25" thickBot="1">
      <c r="A6" s="16"/>
      <c r="M6" s="74"/>
      <c r="N6" s="73"/>
    </row>
    <row r="7" spans="1:20" s="26" customFormat="1" ht="46.5" customHeight="1" thickBot="1">
      <c r="A7" s="86"/>
      <c r="B7" s="87"/>
      <c r="C7" s="88"/>
      <c r="D7" s="211" t="s">
        <v>117</v>
      </c>
      <c r="E7" s="212"/>
      <c r="F7" s="213"/>
      <c r="G7" s="211" t="s">
        <v>114</v>
      </c>
      <c r="H7" s="212"/>
      <c r="I7" s="213"/>
      <c r="J7" s="211" t="s">
        <v>115</v>
      </c>
      <c r="K7" s="212"/>
      <c r="L7" s="213"/>
      <c r="M7" s="214" t="s">
        <v>116</v>
      </c>
      <c r="N7" s="215"/>
      <c r="O7" s="216"/>
    </row>
    <row r="8" spans="1:20" s="29" customFormat="1" ht="55.5" customHeight="1" thickBot="1">
      <c r="A8" s="89" t="s">
        <v>1</v>
      </c>
      <c r="B8" s="86" t="s">
        <v>76</v>
      </c>
      <c r="C8" s="90" t="s">
        <v>77</v>
      </c>
      <c r="D8" s="79" t="s">
        <v>53</v>
      </c>
      <c r="E8" s="79" t="s">
        <v>109</v>
      </c>
      <c r="F8" s="75" t="s">
        <v>110</v>
      </c>
      <c r="G8" s="79" t="s">
        <v>53</v>
      </c>
      <c r="H8" s="79" t="s">
        <v>109</v>
      </c>
      <c r="I8" s="75" t="s">
        <v>110</v>
      </c>
      <c r="J8" s="79" t="s">
        <v>53</v>
      </c>
      <c r="K8" s="79" t="s">
        <v>109</v>
      </c>
      <c r="L8" s="75" t="s">
        <v>110</v>
      </c>
      <c r="M8" s="79" t="s">
        <v>53</v>
      </c>
      <c r="N8" s="79" t="s">
        <v>109</v>
      </c>
      <c r="O8" s="75" t="s">
        <v>110</v>
      </c>
    </row>
    <row r="9" spans="1:20" s="30" customFormat="1" thickBot="1">
      <c r="A9" s="40">
        <v>1</v>
      </c>
      <c r="B9" s="95">
        <v>2</v>
      </c>
      <c r="C9" s="39">
        <v>3</v>
      </c>
      <c r="D9" s="41">
        <v>4</v>
      </c>
      <c r="E9" s="41"/>
      <c r="F9" s="41">
        <v>5</v>
      </c>
      <c r="G9" s="41">
        <v>4</v>
      </c>
      <c r="H9" s="41"/>
      <c r="I9" s="41">
        <v>5</v>
      </c>
      <c r="J9" s="41">
        <v>6</v>
      </c>
      <c r="K9" s="41"/>
      <c r="L9" s="41">
        <v>7</v>
      </c>
      <c r="M9" s="41">
        <v>8</v>
      </c>
      <c r="N9" s="41"/>
      <c r="O9" s="41">
        <v>9</v>
      </c>
    </row>
    <row r="10" spans="1:20" s="42" customFormat="1" ht="22.7" customHeight="1">
      <c r="A10" s="80">
        <v>1</v>
      </c>
      <c r="B10" s="96" t="s">
        <v>14</v>
      </c>
      <c r="C10" s="81">
        <v>4212</v>
      </c>
      <c r="D10" s="81"/>
      <c r="E10" s="81"/>
      <c r="F10" s="168">
        <f>SUM(F13:F13)</f>
        <v>4802.2309000000005</v>
      </c>
      <c r="G10" s="81"/>
      <c r="H10" s="81"/>
      <c r="I10" s="82">
        <f>SUM(I13:I13)</f>
        <v>5746.1</v>
      </c>
      <c r="J10" s="82"/>
      <c r="K10" s="81"/>
      <c r="L10" s="82">
        <f>SUM(L13:L13)</f>
        <v>5746.1</v>
      </c>
      <c r="M10" s="82">
        <f>J10-G10</f>
        <v>0</v>
      </c>
      <c r="N10" s="81"/>
      <c r="O10" s="82">
        <f>L10-I10</f>
        <v>0</v>
      </c>
      <c r="P10" s="160"/>
      <c r="Q10" s="160"/>
      <c r="R10" s="160"/>
      <c r="S10" s="160"/>
    </row>
    <row r="11" spans="1:20" s="21" customFormat="1">
      <c r="A11" s="24"/>
      <c r="B11" s="83" t="s">
        <v>52</v>
      </c>
      <c r="C11" s="24"/>
      <c r="D11" s="24"/>
      <c r="E11" s="24"/>
      <c r="F11" s="25"/>
      <c r="G11" s="24"/>
      <c r="H11" s="24"/>
      <c r="I11" s="25"/>
      <c r="J11" s="25"/>
      <c r="K11" s="24"/>
      <c r="L11" s="28"/>
      <c r="M11" s="28"/>
      <c r="N11" s="24"/>
      <c r="O11" s="28"/>
      <c r="P11" s="161"/>
      <c r="Q11" s="161"/>
      <c r="R11" s="161"/>
      <c r="T11" s="161"/>
    </row>
    <row r="12" spans="1:20" s="21" customFormat="1">
      <c r="A12" s="24"/>
      <c r="C12" s="24"/>
      <c r="D12" s="24"/>
      <c r="E12" s="24"/>
      <c r="F12" s="25"/>
      <c r="G12" s="24"/>
      <c r="H12" s="24"/>
      <c r="I12" s="25"/>
      <c r="J12" s="25"/>
      <c r="K12" s="24"/>
      <c r="L12" s="28"/>
      <c r="M12" s="28"/>
      <c r="N12" s="24"/>
      <c r="O12" s="28"/>
      <c r="Q12" s="161"/>
      <c r="T12" s="161"/>
    </row>
    <row r="13" spans="1:20" s="21" customFormat="1">
      <c r="A13" s="24">
        <v>1</v>
      </c>
      <c r="B13" s="141" t="s">
        <v>147</v>
      </c>
      <c r="C13" s="24" t="s">
        <v>0</v>
      </c>
      <c r="D13" s="24">
        <v>1</v>
      </c>
      <c r="E13" s="142">
        <v>4802230.9000000004</v>
      </c>
      <c r="F13" s="142">
        <f>E13*D13/1000</f>
        <v>4802.2309000000005</v>
      </c>
      <c r="G13" s="24">
        <v>1</v>
      </c>
      <c r="H13" s="24">
        <v>5746100</v>
      </c>
      <c r="I13" s="142">
        <f>H13*G13/1000</f>
        <v>5746.1</v>
      </c>
      <c r="J13" s="25">
        <v>1</v>
      </c>
      <c r="K13" s="24">
        <v>5746100</v>
      </c>
      <c r="L13" s="142">
        <f>K13*J13/1000</f>
        <v>5746.1</v>
      </c>
      <c r="M13" s="25">
        <f>J13-G13</f>
        <v>0</v>
      </c>
      <c r="N13" s="24"/>
      <c r="O13" s="25">
        <f>L13-I13</f>
        <v>0</v>
      </c>
      <c r="Q13" s="161"/>
    </row>
    <row r="14" spans="1:20" s="42" customFormat="1" ht="23.25" customHeight="1">
      <c r="A14" s="80">
        <v>2</v>
      </c>
      <c r="B14" s="96" t="s">
        <v>15</v>
      </c>
      <c r="C14" s="81">
        <v>4213</v>
      </c>
      <c r="D14" s="81"/>
      <c r="E14" s="81"/>
      <c r="F14" s="168">
        <f>SUM(F17:F17)</f>
        <v>58.06</v>
      </c>
      <c r="G14" s="81"/>
      <c r="H14" s="81"/>
      <c r="I14" s="82">
        <f>SUM(I17:I17)</f>
        <v>68.3</v>
      </c>
      <c r="J14" s="82"/>
      <c r="K14" s="81"/>
      <c r="L14" s="82">
        <f>SUM(L17:L17)</f>
        <v>68.3</v>
      </c>
      <c r="M14" s="82">
        <f>J14-G14</f>
        <v>0</v>
      </c>
      <c r="N14" s="81"/>
      <c r="O14" s="82">
        <f>L14-I14</f>
        <v>0</v>
      </c>
      <c r="Q14" s="162"/>
      <c r="R14" s="160"/>
    </row>
    <row r="15" spans="1:20" s="21" customFormat="1">
      <c r="A15" s="43"/>
      <c r="B15" s="83" t="s">
        <v>52</v>
      </c>
      <c r="C15" s="24"/>
      <c r="D15" s="24"/>
      <c r="E15" s="24"/>
      <c r="F15" s="25"/>
      <c r="G15" s="24"/>
      <c r="H15" s="24"/>
      <c r="I15" s="25"/>
      <c r="J15" s="25"/>
      <c r="K15" s="24"/>
      <c r="L15" s="28"/>
      <c r="M15" s="28"/>
      <c r="N15" s="24"/>
      <c r="O15" s="28"/>
    </row>
    <row r="16" spans="1:20" s="21" customFormat="1">
      <c r="A16" s="93"/>
      <c r="B16" s="97" t="s">
        <v>79</v>
      </c>
      <c r="C16" s="24"/>
      <c r="D16" s="24"/>
      <c r="E16" s="24"/>
      <c r="F16" s="25"/>
      <c r="G16" s="24"/>
      <c r="H16" s="24"/>
      <c r="I16" s="25"/>
      <c r="J16" s="25"/>
      <c r="K16" s="24"/>
      <c r="L16" s="28"/>
      <c r="M16" s="28"/>
      <c r="N16" s="24"/>
      <c r="O16" s="28"/>
    </row>
    <row r="17" spans="1:17" s="21" customFormat="1">
      <c r="A17" s="24">
        <v>1</v>
      </c>
      <c r="B17" s="143" t="s">
        <v>148</v>
      </c>
      <c r="C17" s="24" t="s">
        <v>0</v>
      </c>
      <c r="D17" s="24">
        <v>1</v>
      </c>
      <c r="E17" s="24">
        <v>58060</v>
      </c>
      <c r="F17" s="142">
        <f>E17*D17/1000</f>
        <v>58.06</v>
      </c>
      <c r="G17" s="24">
        <v>1</v>
      </c>
      <c r="H17" s="24">
        <v>68300</v>
      </c>
      <c r="I17" s="142">
        <f>H17*G17/1000</f>
        <v>68.3</v>
      </c>
      <c r="J17" s="24">
        <v>1</v>
      </c>
      <c r="K17" s="24">
        <v>68300</v>
      </c>
      <c r="L17" s="142">
        <f>K17*J17/1000</f>
        <v>68.3</v>
      </c>
      <c r="M17" s="25">
        <f>J17-G17</f>
        <v>0</v>
      </c>
      <c r="N17" s="24"/>
      <c r="O17" s="25">
        <f>L17-I17</f>
        <v>0</v>
      </c>
    </row>
    <row r="18" spans="1:17" s="42" customFormat="1" ht="23.25" customHeight="1">
      <c r="A18" s="80">
        <v>3</v>
      </c>
      <c r="B18" s="96" t="s">
        <v>17</v>
      </c>
      <c r="C18" s="81">
        <v>4214</v>
      </c>
      <c r="D18" s="81"/>
      <c r="E18" s="81"/>
      <c r="F18" s="82">
        <f>SUM(F21:F26)</f>
        <v>1620.9209999999998</v>
      </c>
      <c r="G18" s="81"/>
      <c r="H18" s="81"/>
      <c r="I18" s="82">
        <f>SUM(I21:I26)</f>
        <v>2117.1999999999998</v>
      </c>
      <c r="J18" s="82"/>
      <c r="K18" s="81"/>
      <c r="L18" s="82">
        <f>SUM(L21:L26)</f>
        <v>2117.1999999999998</v>
      </c>
      <c r="M18" s="82">
        <f>J18-G18</f>
        <v>0</v>
      </c>
      <c r="N18" s="81"/>
      <c r="O18" s="82">
        <f>L18-I18</f>
        <v>0</v>
      </c>
      <c r="Q18" s="162"/>
    </row>
    <row r="19" spans="1:17" s="21" customFormat="1">
      <c r="A19" s="43"/>
      <c r="B19" s="83" t="s">
        <v>52</v>
      </c>
      <c r="C19" s="24"/>
      <c r="D19" s="24"/>
      <c r="E19" s="24"/>
      <c r="F19" s="25"/>
      <c r="G19" s="24"/>
      <c r="H19" s="25"/>
      <c r="I19" s="25"/>
      <c r="J19" s="25"/>
      <c r="K19" s="24"/>
      <c r="L19" s="28"/>
      <c r="M19" s="28"/>
      <c r="N19" s="24"/>
      <c r="O19" s="28"/>
      <c r="Q19" s="138"/>
    </row>
    <row r="20" spans="1:17" s="21" customFormat="1">
      <c r="A20" s="93"/>
      <c r="B20" s="97" t="s">
        <v>79</v>
      </c>
      <c r="C20" s="24"/>
      <c r="D20" s="24"/>
      <c r="E20" s="24"/>
      <c r="F20" s="25"/>
      <c r="G20" s="24"/>
      <c r="H20" s="24"/>
      <c r="I20" s="25"/>
      <c r="J20" s="25"/>
      <c r="K20" s="24"/>
      <c r="L20" s="28"/>
      <c r="M20" s="28"/>
      <c r="N20" s="24"/>
      <c r="O20" s="28"/>
    </row>
    <row r="21" spans="1:17" s="21" customFormat="1">
      <c r="A21" s="24">
        <v>1</v>
      </c>
      <c r="B21" s="133" t="s">
        <v>149</v>
      </c>
      <c r="C21" s="24" t="s">
        <v>0</v>
      </c>
      <c r="D21" s="24">
        <v>1</v>
      </c>
      <c r="E21" s="24">
        <v>29320</v>
      </c>
      <c r="F21" s="142">
        <f t="shared" ref="F21:F26" si="0">E21*D21/1000</f>
        <v>29.32</v>
      </c>
      <c r="G21" s="24">
        <v>1</v>
      </c>
      <c r="H21" s="24">
        <v>50400</v>
      </c>
      <c r="I21" s="142">
        <f t="shared" ref="I21:I26" si="1">H21*G21/1000</f>
        <v>50.4</v>
      </c>
      <c r="J21" s="25">
        <v>1</v>
      </c>
      <c r="K21" s="24">
        <v>50000</v>
      </c>
      <c r="L21" s="142">
        <f t="shared" ref="L21:L26" si="2">K21*J21/1000</f>
        <v>50</v>
      </c>
      <c r="M21" s="25">
        <f>J21-G21</f>
        <v>0</v>
      </c>
      <c r="N21" s="24"/>
      <c r="O21" s="25">
        <f>L21-I21</f>
        <v>-0.39999999999999858</v>
      </c>
    </row>
    <row r="22" spans="1:17" s="21" customFormat="1">
      <c r="A22" s="24">
        <f>A21+1</f>
        <v>2</v>
      </c>
      <c r="B22" s="134" t="s">
        <v>150</v>
      </c>
      <c r="C22" s="24" t="s">
        <v>0</v>
      </c>
      <c r="D22" s="24">
        <v>1</v>
      </c>
      <c r="E22" s="24">
        <v>812989</v>
      </c>
      <c r="F22" s="142">
        <f t="shared" si="0"/>
        <v>812.98900000000003</v>
      </c>
      <c r="G22" s="24">
        <v>1</v>
      </c>
      <c r="H22" s="24">
        <v>889600</v>
      </c>
      <c r="I22" s="142">
        <f t="shared" si="1"/>
        <v>889.6</v>
      </c>
      <c r="J22" s="25">
        <v>1</v>
      </c>
      <c r="K22" s="25">
        <v>996000</v>
      </c>
      <c r="L22" s="142">
        <f t="shared" si="2"/>
        <v>996</v>
      </c>
      <c r="M22" s="25"/>
      <c r="N22" s="24"/>
      <c r="O22" s="25"/>
    </row>
    <row r="23" spans="1:17" s="21" customFormat="1">
      <c r="A23" s="24">
        <f>A22+1</f>
        <v>3</v>
      </c>
      <c r="B23" s="134" t="s">
        <v>143</v>
      </c>
      <c r="C23" s="24" t="s">
        <v>0</v>
      </c>
      <c r="D23" s="24">
        <v>1</v>
      </c>
      <c r="E23" s="24">
        <v>283318</v>
      </c>
      <c r="F23" s="142">
        <f t="shared" si="0"/>
        <v>283.31799999999998</v>
      </c>
      <c r="G23" s="24">
        <v>1</v>
      </c>
      <c r="H23" s="24">
        <v>606000</v>
      </c>
      <c r="I23" s="142">
        <f t="shared" si="1"/>
        <v>606</v>
      </c>
      <c r="J23" s="25">
        <v>1</v>
      </c>
      <c r="K23" s="24">
        <v>500000</v>
      </c>
      <c r="L23" s="142">
        <f t="shared" si="2"/>
        <v>500</v>
      </c>
      <c r="M23" s="25"/>
      <c r="N23" s="24"/>
      <c r="O23" s="25"/>
    </row>
    <row r="24" spans="1:17" s="21" customFormat="1">
      <c r="A24" s="24">
        <f>A23+1</f>
        <v>4</v>
      </c>
      <c r="B24" s="134" t="s">
        <v>144</v>
      </c>
      <c r="C24" s="24" t="s">
        <v>0</v>
      </c>
      <c r="D24" s="24">
        <v>1</v>
      </c>
      <c r="E24" s="24">
        <v>435600</v>
      </c>
      <c r="F24" s="142">
        <f t="shared" si="0"/>
        <v>435.6</v>
      </c>
      <c r="G24" s="24">
        <v>1</v>
      </c>
      <c r="H24" s="24">
        <v>475200</v>
      </c>
      <c r="I24" s="142">
        <f t="shared" si="1"/>
        <v>475.2</v>
      </c>
      <c r="J24" s="25">
        <v>1</v>
      </c>
      <c r="K24" s="24">
        <v>475200</v>
      </c>
      <c r="L24" s="142">
        <f t="shared" si="2"/>
        <v>475.2</v>
      </c>
      <c r="M24" s="25"/>
      <c r="N24" s="24"/>
      <c r="O24" s="25"/>
    </row>
    <row r="25" spans="1:17" s="21" customFormat="1">
      <c r="A25" s="24">
        <f>A24+1</f>
        <v>5</v>
      </c>
      <c r="B25" s="133" t="s">
        <v>145</v>
      </c>
      <c r="C25" s="24" t="s">
        <v>0</v>
      </c>
      <c r="D25" s="24">
        <v>1</v>
      </c>
      <c r="E25" s="24">
        <v>12000</v>
      </c>
      <c r="F25" s="142">
        <f t="shared" si="0"/>
        <v>12</v>
      </c>
      <c r="G25" s="24">
        <v>1</v>
      </c>
      <c r="H25" s="24">
        <v>12000</v>
      </c>
      <c r="I25" s="142">
        <f t="shared" si="1"/>
        <v>12</v>
      </c>
      <c r="J25" s="25">
        <v>1</v>
      </c>
      <c r="K25" s="24">
        <v>12000</v>
      </c>
      <c r="L25" s="142">
        <f t="shared" si="2"/>
        <v>12</v>
      </c>
      <c r="M25" s="25">
        <f>J25-G25</f>
        <v>0</v>
      </c>
      <c r="N25" s="24"/>
      <c r="O25" s="25">
        <f>L25-I25</f>
        <v>0</v>
      </c>
    </row>
    <row r="26" spans="1:17" s="21" customFormat="1">
      <c r="A26" s="24">
        <f>A25+1</f>
        <v>6</v>
      </c>
      <c r="B26" s="133" t="s">
        <v>146</v>
      </c>
      <c r="C26" s="24" t="s">
        <v>0</v>
      </c>
      <c r="D26" s="24">
        <v>1</v>
      </c>
      <c r="E26" s="24">
        <v>47694</v>
      </c>
      <c r="F26" s="142">
        <f t="shared" si="0"/>
        <v>47.694000000000003</v>
      </c>
      <c r="G26" s="24">
        <v>1</v>
      </c>
      <c r="H26" s="24">
        <v>84000</v>
      </c>
      <c r="I26" s="142">
        <f t="shared" si="1"/>
        <v>84</v>
      </c>
      <c r="J26" s="25">
        <v>1</v>
      </c>
      <c r="K26" s="24">
        <v>84000</v>
      </c>
      <c r="L26" s="142">
        <f t="shared" si="2"/>
        <v>84</v>
      </c>
      <c r="M26" s="25">
        <f>J26-G26</f>
        <v>0</v>
      </c>
      <c r="N26" s="24"/>
      <c r="O26" s="25">
        <f>L26-I26</f>
        <v>0</v>
      </c>
    </row>
    <row r="27" spans="1:17" s="42" customFormat="1" ht="23.25" customHeight="1">
      <c r="A27" s="80" t="s">
        <v>64</v>
      </c>
      <c r="B27" s="96" t="s">
        <v>18</v>
      </c>
      <c r="C27" s="81">
        <v>4215</v>
      </c>
      <c r="D27" s="81"/>
      <c r="E27" s="81"/>
      <c r="F27" s="82">
        <f>SUM(F30:F30)</f>
        <v>143</v>
      </c>
      <c r="G27" s="81"/>
      <c r="H27" s="81"/>
      <c r="I27" s="82">
        <f>SUM(I30:I30)</f>
        <v>145</v>
      </c>
      <c r="J27" s="82"/>
      <c r="K27" s="81"/>
      <c r="L27" s="82">
        <f>SUM(L30:L30)</f>
        <v>145</v>
      </c>
      <c r="M27" s="82">
        <f>J27-G27</f>
        <v>0</v>
      </c>
      <c r="N27" s="81"/>
      <c r="O27" s="82">
        <f>L27-I27</f>
        <v>0</v>
      </c>
      <c r="Q27" s="170"/>
    </row>
    <row r="28" spans="1:17" s="21" customFormat="1">
      <c r="A28" s="43"/>
      <c r="B28" s="83" t="s">
        <v>52</v>
      </c>
      <c r="C28" s="24"/>
      <c r="D28" s="24"/>
      <c r="E28" s="24"/>
      <c r="F28" s="25"/>
      <c r="G28" s="24"/>
      <c r="H28" s="24"/>
      <c r="I28" s="25"/>
      <c r="J28" s="25"/>
      <c r="K28" s="24"/>
      <c r="L28" s="28"/>
      <c r="M28" s="28"/>
      <c r="N28" s="24"/>
      <c r="O28" s="28"/>
    </row>
    <row r="29" spans="1:17" s="21" customFormat="1">
      <c r="A29" s="93"/>
      <c r="B29" s="97" t="s">
        <v>79</v>
      </c>
      <c r="C29" s="24"/>
      <c r="D29" s="24"/>
      <c r="E29" s="24"/>
      <c r="F29" s="25"/>
      <c r="G29" s="24"/>
      <c r="H29" s="24"/>
      <c r="I29" s="25"/>
      <c r="J29" s="25"/>
      <c r="K29" s="24"/>
      <c r="L29" s="28"/>
      <c r="M29" s="28"/>
      <c r="N29" s="24"/>
      <c r="O29" s="28"/>
    </row>
    <row r="30" spans="1:17" s="21" customFormat="1" ht="25.5" customHeight="1">
      <c r="A30" s="24">
        <v>1</v>
      </c>
      <c r="B30" s="143" t="s">
        <v>184</v>
      </c>
      <c r="C30" s="24" t="s">
        <v>0</v>
      </c>
      <c r="D30" s="24">
        <v>1</v>
      </c>
      <c r="E30" s="24">
        <v>143000</v>
      </c>
      <c r="F30" s="142">
        <f>E30*D30/1000</f>
        <v>143</v>
      </c>
      <c r="G30" s="24">
        <v>1</v>
      </c>
      <c r="H30" s="24">
        <v>145000</v>
      </c>
      <c r="I30" s="142">
        <f>H30*G30/1000</f>
        <v>145</v>
      </c>
      <c r="J30" s="25">
        <v>1</v>
      </c>
      <c r="K30" s="24">
        <v>145000</v>
      </c>
      <c r="L30" s="142">
        <f>K30*J30/1000</f>
        <v>145</v>
      </c>
      <c r="M30" s="25">
        <f>J30-G30</f>
        <v>0</v>
      </c>
      <c r="N30" s="24"/>
      <c r="O30" s="25">
        <f>L30-I30</f>
        <v>0</v>
      </c>
    </row>
    <row r="31" spans="1:17" s="42" customFormat="1" ht="23.25" customHeight="1">
      <c r="A31" s="80" t="s">
        <v>64</v>
      </c>
      <c r="B31" s="96" t="s">
        <v>24</v>
      </c>
      <c r="C31" s="81">
        <v>4232</v>
      </c>
      <c r="D31" s="81"/>
      <c r="E31" s="81"/>
      <c r="F31" s="82">
        <f>SUM(F34:F36)</f>
        <v>1247</v>
      </c>
      <c r="G31" s="81"/>
      <c r="H31" s="81"/>
      <c r="I31" s="82">
        <f>SUM(I34:I36)</f>
        <v>1397</v>
      </c>
      <c r="J31" s="82"/>
      <c r="K31" s="81"/>
      <c r="L31" s="82">
        <f>SUM(L34:L36)</f>
        <v>1397</v>
      </c>
      <c r="M31" s="82">
        <f>J31-G31</f>
        <v>0</v>
      </c>
      <c r="N31" s="81"/>
      <c r="O31" s="82">
        <f>L31-I31</f>
        <v>0</v>
      </c>
    </row>
    <row r="32" spans="1:17" s="21" customFormat="1">
      <c r="A32" s="43"/>
      <c r="B32" s="83" t="s">
        <v>52</v>
      </c>
      <c r="C32" s="24"/>
      <c r="D32" s="24"/>
      <c r="E32" s="24"/>
      <c r="F32" s="25"/>
      <c r="G32" s="24"/>
      <c r="H32" s="24"/>
      <c r="I32" s="25"/>
      <c r="J32" s="25"/>
      <c r="K32" s="24"/>
      <c r="L32" s="28"/>
      <c r="M32" s="28"/>
      <c r="N32" s="24"/>
      <c r="O32" s="28"/>
    </row>
    <row r="33" spans="1:16" s="21" customFormat="1">
      <c r="A33" s="93"/>
      <c r="B33" s="97" t="s">
        <v>79</v>
      </c>
      <c r="C33" s="24"/>
      <c r="D33" s="24"/>
      <c r="E33" s="24"/>
      <c r="F33" s="25"/>
      <c r="G33" s="24"/>
      <c r="H33" s="24"/>
      <c r="I33" s="25"/>
      <c r="J33" s="25"/>
      <c r="K33" s="24"/>
      <c r="L33" s="28"/>
      <c r="M33" s="28"/>
      <c r="N33" s="24"/>
      <c r="O33" s="28"/>
    </row>
    <row r="34" spans="1:16" s="21" customFormat="1" ht="27">
      <c r="A34" s="24">
        <v>1</v>
      </c>
      <c r="B34" s="144" t="s">
        <v>151</v>
      </c>
      <c r="C34" s="24" t="s">
        <v>0</v>
      </c>
      <c r="D34" s="24">
        <v>1</v>
      </c>
      <c r="E34" s="24">
        <v>95000</v>
      </c>
      <c r="F34" s="142">
        <f>E34*D34/1000</f>
        <v>95</v>
      </c>
      <c r="G34" s="24">
        <v>1</v>
      </c>
      <c r="H34" s="24">
        <v>200000</v>
      </c>
      <c r="I34" s="25">
        <f>H34*G34/1000</f>
        <v>200</v>
      </c>
      <c r="J34" s="24">
        <v>1</v>
      </c>
      <c r="K34" s="24">
        <v>200000</v>
      </c>
      <c r="L34" s="25">
        <f>K34*J34/1000</f>
        <v>200</v>
      </c>
      <c r="M34" s="25">
        <f>J34-G34</f>
        <v>0</v>
      </c>
      <c r="N34" s="24"/>
      <c r="O34" s="25">
        <f>L34-I34</f>
        <v>0</v>
      </c>
    </row>
    <row r="35" spans="1:16" s="21" customFormat="1" ht="40.5">
      <c r="A35" s="24">
        <v>2</v>
      </c>
      <c r="B35" s="144" t="s">
        <v>152</v>
      </c>
      <c r="C35" s="24" t="s">
        <v>0</v>
      </c>
      <c r="D35" s="24">
        <v>1</v>
      </c>
      <c r="E35" s="24">
        <v>0</v>
      </c>
      <c r="F35" s="142">
        <f>E35*D35/1000</f>
        <v>0</v>
      </c>
      <c r="G35" s="24">
        <v>1</v>
      </c>
      <c r="H35" s="24">
        <v>45000</v>
      </c>
      <c r="I35" s="25">
        <f>H35*G35/1000</f>
        <v>45</v>
      </c>
      <c r="J35" s="24">
        <v>1</v>
      </c>
      <c r="K35" s="24">
        <v>45000</v>
      </c>
      <c r="L35" s="25">
        <f>K35*J35/1000</f>
        <v>45</v>
      </c>
      <c r="M35" s="25">
        <f>J35-G35</f>
        <v>0</v>
      </c>
      <c r="N35" s="24"/>
      <c r="O35" s="25">
        <f>L35-I35</f>
        <v>0</v>
      </c>
    </row>
    <row r="36" spans="1:16" s="21" customFormat="1" ht="27">
      <c r="A36" s="24">
        <v>3</v>
      </c>
      <c r="B36" s="144" t="s">
        <v>153</v>
      </c>
      <c r="C36" s="24" t="s">
        <v>0</v>
      </c>
      <c r="D36" s="24">
        <v>1</v>
      </c>
      <c r="E36" s="24">
        <v>1152000</v>
      </c>
      <c r="F36" s="142">
        <f>E36*D36/1000</f>
        <v>1152</v>
      </c>
      <c r="G36" s="24">
        <v>1</v>
      </c>
      <c r="H36" s="24">
        <v>1152000</v>
      </c>
      <c r="I36" s="25">
        <f>H36*G36/1000</f>
        <v>1152</v>
      </c>
      <c r="J36" s="24">
        <v>1</v>
      </c>
      <c r="K36" s="24">
        <v>1152000</v>
      </c>
      <c r="L36" s="25">
        <f>K36*J36/1000</f>
        <v>1152</v>
      </c>
      <c r="M36" s="25">
        <f>J36-G36</f>
        <v>0</v>
      </c>
      <c r="N36" s="24"/>
      <c r="O36" s="25">
        <f>L36-I36</f>
        <v>0</v>
      </c>
    </row>
    <row r="37" spans="1:16" s="21" customFormat="1" ht="28.5">
      <c r="A37" s="80" t="s">
        <v>64</v>
      </c>
      <c r="B37" s="145" t="s">
        <v>69</v>
      </c>
      <c r="C37" s="81">
        <v>4233</v>
      </c>
      <c r="D37" s="81"/>
      <c r="E37" s="81"/>
      <c r="F37" s="82">
        <f>SUM(F39)</f>
        <v>0</v>
      </c>
      <c r="G37" s="81"/>
      <c r="H37" s="81"/>
      <c r="I37" s="82">
        <f>SUM(I39)</f>
        <v>100.8</v>
      </c>
      <c r="J37" s="82"/>
      <c r="K37" s="81"/>
      <c r="L37" s="82">
        <f>SUM(L39)</f>
        <v>100.8</v>
      </c>
      <c r="M37" s="82">
        <f>J37-G37</f>
        <v>0</v>
      </c>
      <c r="N37" s="81"/>
      <c r="O37" s="82">
        <f>L37-I37</f>
        <v>0</v>
      </c>
    </row>
    <row r="38" spans="1:16" s="21" customFormat="1">
      <c r="A38" s="43"/>
      <c r="B38" s="83" t="s">
        <v>52</v>
      </c>
      <c r="C38" s="24"/>
      <c r="D38" s="24"/>
      <c r="E38" s="24"/>
      <c r="F38" s="25"/>
      <c r="G38" s="24"/>
      <c r="H38" s="24"/>
      <c r="I38" s="25"/>
      <c r="J38" s="25"/>
      <c r="K38" s="24"/>
      <c r="L38" s="25"/>
      <c r="M38" s="25"/>
      <c r="N38" s="24"/>
      <c r="O38" s="25"/>
    </row>
    <row r="39" spans="1:16" s="21" customFormat="1" ht="27">
      <c r="A39" s="93"/>
      <c r="B39" s="146" t="s">
        <v>69</v>
      </c>
      <c r="C39" s="24"/>
      <c r="D39" s="24"/>
      <c r="E39" s="24"/>
      <c r="F39" s="25"/>
      <c r="G39" s="24">
        <v>1</v>
      </c>
      <c r="H39" s="24">
        <v>100800</v>
      </c>
      <c r="I39" s="25">
        <f>H39*G39/1000</f>
        <v>100.8</v>
      </c>
      <c r="J39" s="147">
        <v>1</v>
      </c>
      <c r="K39" s="148">
        <v>100800</v>
      </c>
      <c r="L39" s="159">
        <f>K39*J39/1000</f>
        <v>100.8</v>
      </c>
      <c r="M39" s="25">
        <f>J39-G39</f>
        <v>0</v>
      </c>
      <c r="N39" s="24"/>
      <c r="O39" s="25">
        <f>L39-I39</f>
        <v>0</v>
      </c>
    </row>
    <row r="40" spans="1:16" s="21" customFormat="1">
      <c r="A40" s="93">
        <f t="array" ref="A40">A36:A40</f>
        <v>3</v>
      </c>
      <c r="B40" s="97"/>
      <c r="C40" s="24"/>
      <c r="D40" s="24"/>
      <c r="E40" s="24"/>
      <c r="F40" s="25"/>
      <c r="G40" s="24"/>
      <c r="H40" s="24"/>
      <c r="I40" s="25"/>
      <c r="J40" s="25"/>
      <c r="K40" s="24"/>
      <c r="L40" s="25"/>
      <c r="M40" s="25"/>
      <c r="N40" s="24"/>
      <c r="O40" s="25"/>
    </row>
    <row r="41" spans="1:16" s="42" customFormat="1" ht="23.25" customHeight="1">
      <c r="A41" s="80" t="s">
        <v>64</v>
      </c>
      <c r="B41" s="96" t="s">
        <v>25</v>
      </c>
      <c r="C41" s="81">
        <v>4234</v>
      </c>
      <c r="D41" s="81"/>
      <c r="E41" s="81"/>
      <c r="F41" s="82">
        <f>SUM(F44)</f>
        <v>60</v>
      </c>
      <c r="G41" s="81"/>
      <c r="H41" s="81"/>
      <c r="I41" s="82">
        <f>SUM(I44)</f>
        <v>60</v>
      </c>
      <c r="J41" s="82"/>
      <c r="K41" s="81"/>
      <c r="L41" s="82">
        <f>SUM(L44)</f>
        <v>60</v>
      </c>
      <c r="M41" s="82">
        <f>J41-G41</f>
        <v>0</v>
      </c>
      <c r="N41" s="81"/>
      <c r="O41" s="82">
        <f>L41-I41</f>
        <v>0</v>
      </c>
    </row>
    <row r="42" spans="1:16" s="21" customFormat="1">
      <c r="A42" s="43"/>
      <c r="B42" s="83" t="s">
        <v>52</v>
      </c>
      <c r="C42" s="24"/>
      <c r="D42" s="24"/>
      <c r="E42" s="24"/>
      <c r="F42" s="25"/>
      <c r="G42" s="24"/>
      <c r="H42" s="24"/>
      <c r="I42" s="25"/>
      <c r="J42" s="25"/>
      <c r="K42" s="24"/>
      <c r="L42" s="28"/>
      <c r="M42" s="28"/>
      <c r="N42" s="24"/>
      <c r="O42" s="28"/>
    </row>
    <row r="43" spans="1:16" s="21" customFormat="1">
      <c r="A43" s="93"/>
      <c r="B43" s="97" t="s">
        <v>79</v>
      </c>
      <c r="C43" s="24"/>
      <c r="D43" s="24"/>
      <c r="E43" s="24"/>
      <c r="F43" s="25"/>
      <c r="G43" s="24"/>
      <c r="H43" s="24"/>
      <c r="I43" s="25"/>
      <c r="J43" s="25"/>
      <c r="K43" s="24"/>
      <c r="L43" s="28"/>
      <c r="M43" s="28"/>
      <c r="N43" s="24"/>
      <c r="O43" s="28"/>
    </row>
    <row r="44" spans="1:16" s="21" customFormat="1">
      <c r="A44" s="24">
        <v>1</v>
      </c>
      <c r="B44" s="146" t="s">
        <v>154</v>
      </c>
      <c r="C44" s="24" t="s">
        <v>0</v>
      </c>
      <c r="D44" s="24">
        <v>1</v>
      </c>
      <c r="E44" s="24">
        <v>60000</v>
      </c>
      <c r="F44" s="142">
        <f>E44*D44/1000</f>
        <v>60</v>
      </c>
      <c r="G44" s="24">
        <v>1</v>
      </c>
      <c r="H44" s="24">
        <v>60000</v>
      </c>
      <c r="I44" s="142">
        <f>H44*G44/1000</f>
        <v>60</v>
      </c>
      <c r="J44" s="147">
        <v>1</v>
      </c>
      <c r="K44" s="148">
        <v>60000</v>
      </c>
      <c r="L44" s="142">
        <f>K44*J44/1000</f>
        <v>60</v>
      </c>
      <c r="M44" s="25">
        <f>J44-G44</f>
        <v>0</v>
      </c>
      <c r="N44" s="24"/>
      <c r="O44" s="25">
        <f>L44-I44</f>
        <v>0</v>
      </c>
    </row>
    <row r="45" spans="1:16" s="21" customFormat="1" ht="14.25">
      <c r="A45" s="80"/>
      <c r="B45" s="96" t="s">
        <v>26</v>
      </c>
      <c r="C45" s="81">
        <v>4235</v>
      </c>
      <c r="D45" s="81"/>
      <c r="E45" s="81"/>
      <c r="F45" s="82">
        <f>SUM(F47)</f>
        <v>555.99959999999999</v>
      </c>
      <c r="G45" s="81"/>
      <c r="H45" s="81"/>
      <c r="I45" s="153">
        <f>SUM(I47)</f>
        <v>3120</v>
      </c>
      <c r="J45" s="82"/>
      <c r="K45" s="81"/>
      <c r="L45" s="153">
        <f>SUM(L47)</f>
        <v>2000</v>
      </c>
      <c r="M45" s="81">
        <f>J45-G45</f>
        <v>0</v>
      </c>
      <c r="N45" s="82"/>
      <c r="O45" s="81">
        <f>L45-I45</f>
        <v>-1120</v>
      </c>
      <c r="P45" s="151"/>
    </row>
    <row r="46" spans="1:16" s="21" customFormat="1">
      <c r="A46" s="24"/>
      <c r="B46" s="83" t="s">
        <v>52</v>
      </c>
      <c r="C46" s="24"/>
      <c r="D46" s="24"/>
      <c r="E46" s="24"/>
      <c r="F46" s="25"/>
      <c r="G46" s="24"/>
      <c r="H46" s="24"/>
      <c r="I46" s="25"/>
      <c r="J46" s="25"/>
      <c r="K46" s="24"/>
      <c r="L46" s="25"/>
      <c r="M46" s="25"/>
      <c r="N46" s="24"/>
      <c r="O46" s="25"/>
    </row>
    <row r="47" spans="1:16">
      <c r="A47" s="24">
        <v>1</v>
      </c>
      <c r="B47" s="97" t="s">
        <v>155</v>
      </c>
      <c r="C47" s="24" t="s">
        <v>0</v>
      </c>
      <c r="D47" s="27">
        <v>1</v>
      </c>
      <c r="E47" s="152">
        <v>555999.6</v>
      </c>
      <c r="F47" s="142">
        <f>E47*D47/1000</f>
        <v>555.99959999999999</v>
      </c>
      <c r="G47" s="27">
        <v>1</v>
      </c>
      <c r="H47" s="27">
        <v>3120000</v>
      </c>
      <c r="I47" s="142">
        <f>H47*G47/1000</f>
        <v>3120</v>
      </c>
      <c r="J47" s="27">
        <v>1</v>
      </c>
      <c r="K47" s="27">
        <v>2000000</v>
      </c>
      <c r="L47" s="142">
        <f>K47*J47/1000</f>
        <v>2000</v>
      </c>
      <c r="M47" s="25">
        <f>J47-G47</f>
        <v>0</v>
      </c>
      <c r="N47" s="24"/>
      <c r="O47" s="25">
        <f>L47-I47</f>
        <v>-1120</v>
      </c>
    </row>
    <row r="48" spans="1:16" ht="14.25">
      <c r="A48" s="80">
        <v>9</v>
      </c>
      <c r="B48" s="96" t="s">
        <v>156</v>
      </c>
      <c r="C48" s="81">
        <v>4237</v>
      </c>
      <c r="D48" s="81"/>
      <c r="E48" s="81"/>
      <c r="F48" s="168">
        <f>SUM(F50)</f>
        <v>552.77</v>
      </c>
      <c r="G48" s="82"/>
      <c r="H48" s="82"/>
      <c r="I48" s="82">
        <f>SUM(I50)</f>
        <v>280</v>
      </c>
      <c r="J48" s="82"/>
      <c r="K48" s="82"/>
      <c r="L48" s="82">
        <f>SUM(L50)</f>
        <v>300</v>
      </c>
      <c r="M48" s="81">
        <f>J48-G48</f>
        <v>0</v>
      </c>
      <c r="N48" s="82"/>
      <c r="O48" s="81">
        <f>L48-I48</f>
        <v>20</v>
      </c>
    </row>
    <row r="49" spans="1:15" ht="14.25">
      <c r="A49" s="43"/>
      <c r="B49" s="83" t="s">
        <v>52</v>
      </c>
      <c r="C49" s="24"/>
      <c r="D49" s="27"/>
      <c r="E49" s="27"/>
      <c r="F49" s="149"/>
      <c r="G49" s="27"/>
      <c r="H49" s="27"/>
      <c r="I49" s="27"/>
      <c r="J49" s="27"/>
      <c r="K49" s="27"/>
      <c r="L49" s="27"/>
      <c r="M49" s="27"/>
      <c r="N49" s="27"/>
      <c r="O49" s="27"/>
    </row>
    <row r="50" spans="1:15">
      <c r="A50" s="93">
        <v>1</v>
      </c>
      <c r="B50" s="97" t="s">
        <v>156</v>
      </c>
      <c r="C50" s="24" t="s">
        <v>0</v>
      </c>
      <c r="D50" s="27">
        <v>1</v>
      </c>
      <c r="E50" s="27">
        <v>552770</v>
      </c>
      <c r="F50" s="142">
        <f>E50*D50/1000</f>
        <v>552.77</v>
      </c>
      <c r="G50" s="27">
        <v>1</v>
      </c>
      <c r="H50" s="27">
        <v>280000</v>
      </c>
      <c r="I50" s="142">
        <f>H50*G50/1000</f>
        <v>280</v>
      </c>
      <c r="J50" s="27">
        <v>1</v>
      </c>
      <c r="K50" s="27">
        <v>300000</v>
      </c>
      <c r="L50" s="142">
        <f>K50*J50/1000</f>
        <v>300</v>
      </c>
      <c r="M50" s="25">
        <f>J50-G50</f>
        <v>0</v>
      </c>
      <c r="N50" s="24"/>
      <c r="O50" s="25">
        <f>L50-I50</f>
        <v>20</v>
      </c>
    </row>
    <row r="51" spans="1:15" ht="14.25">
      <c r="A51" s="80">
        <v>10</v>
      </c>
      <c r="B51" s="96" t="s">
        <v>29</v>
      </c>
      <c r="C51" s="81">
        <v>4239</v>
      </c>
      <c r="D51" s="81"/>
      <c r="E51" s="81"/>
      <c r="F51" s="82">
        <f>SUM(F53:F55)</f>
        <v>66671.201000000001</v>
      </c>
      <c r="G51" s="81"/>
      <c r="H51" s="81"/>
      <c r="I51" s="82">
        <f>SUM(I53:I55)</f>
        <v>70845.2</v>
      </c>
      <c r="J51" s="81"/>
      <c r="K51" s="81"/>
      <c r="L51" s="82">
        <f>SUM(L53:L55)</f>
        <v>81553.438999999998</v>
      </c>
      <c r="M51" s="81">
        <f>J51-G51</f>
        <v>0</v>
      </c>
      <c r="N51" s="82"/>
      <c r="O51" s="81">
        <f>L51-I51</f>
        <v>10708.239000000001</v>
      </c>
    </row>
    <row r="52" spans="1:15">
      <c r="A52" s="43"/>
      <c r="B52" s="83" t="s">
        <v>52</v>
      </c>
      <c r="C52" s="24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1:15">
      <c r="A53" s="93">
        <v>1</v>
      </c>
      <c r="B53" s="143" t="s">
        <v>157</v>
      </c>
      <c r="C53" s="24" t="s">
        <v>0</v>
      </c>
      <c r="D53" s="27">
        <v>1</v>
      </c>
      <c r="E53" s="27">
        <v>66254601</v>
      </c>
      <c r="F53" s="142">
        <f>E53*D53/1000</f>
        <v>66254.600999999995</v>
      </c>
      <c r="G53" s="27">
        <v>1</v>
      </c>
      <c r="H53" s="148">
        <v>70396000</v>
      </c>
      <c r="I53" s="142">
        <f>H53*G53/1000</f>
        <v>70396</v>
      </c>
      <c r="J53" s="72">
        <v>1</v>
      </c>
      <c r="K53" s="72">
        <v>81104239</v>
      </c>
      <c r="L53" s="159">
        <f>K53*J53/1000</f>
        <v>81104.239000000001</v>
      </c>
      <c r="M53" s="25">
        <f>J53-G53</f>
        <v>0</v>
      </c>
      <c r="N53" s="24"/>
      <c r="O53" s="25">
        <f>L53-I53</f>
        <v>10708.239000000001</v>
      </c>
    </row>
    <row r="54" spans="1:15">
      <c r="A54" s="24">
        <v>2</v>
      </c>
      <c r="B54" s="143" t="s">
        <v>158</v>
      </c>
      <c r="C54" s="24" t="s">
        <v>0</v>
      </c>
      <c r="D54" s="27">
        <v>1</v>
      </c>
      <c r="E54" s="27">
        <v>99600</v>
      </c>
      <c r="F54" s="142">
        <f>E54*D54/1000</f>
        <v>99.6</v>
      </c>
      <c r="G54" s="27">
        <v>1</v>
      </c>
      <c r="H54" s="24">
        <v>149200</v>
      </c>
      <c r="I54" s="142">
        <f>H54*G54/1000</f>
        <v>149.19999999999999</v>
      </c>
      <c r="J54" s="72">
        <v>1</v>
      </c>
      <c r="K54" s="72">
        <v>149200</v>
      </c>
      <c r="L54" s="159">
        <f>K54*J54/1000</f>
        <v>149.19999999999999</v>
      </c>
      <c r="M54" s="25">
        <f>J54-G54</f>
        <v>0</v>
      </c>
      <c r="N54" s="24"/>
      <c r="O54" s="25">
        <f>L54-I54</f>
        <v>0</v>
      </c>
    </row>
    <row r="55" spans="1:15">
      <c r="A55" s="24">
        <v>3</v>
      </c>
      <c r="B55" s="144" t="s">
        <v>159</v>
      </c>
      <c r="C55" s="24" t="s">
        <v>0</v>
      </c>
      <c r="D55" s="27">
        <v>1</v>
      </c>
      <c r="E55" s="27">
        <v>317000</v>
      </c>
      <c r="F55" s="142">
        <f>E55*D55/1000</f>
        <v>317</v>
      </c>
      <c r="G55" s="27">
        <v>1</v>
      </c>
      <c r="H55" s="148">
        <v>300000</v>
      </c>
      <c r="I55" s="142">
        <f>H55*G55/1000</f>
        <v>300</v>
      </c>
      <c r="J55" s="72">
        <v>1</v>
      </c>
      <c r="K55" s="72">
        <v>300000</v>
      </c>
      <c r="L55" s="159">
        <f>K55*J55/1000</f>
        <v>300</v>
      </c>
      <c r="M55" s="25">
        <f>J55-G55</f>
        <v>0</v>
      </c>
      <c r="N55" s="24"/>
      <c r="O55" s="25">
        <f>L55-I55</f>
        <v>0</v>
      </c>
    </row>
    <row r="56" spans="1:15" ht="28.5">
      <c r="A56" s="80">
        <v>11</v>
      </c>
      <c r="B56" s="145" t="s">
        <v>160</v>
      </c>
      <c r="C56" s="81">
        <v>4251</v>
      </c>
      <c r="D56" s="81"/>
      <c r="E56" s="81"/>
      <c r="F56" s="168">
        <f>SUM(F58)</f>
        <v>399.96</v>
      </c>
      <c r="G56" s="82"/>
      <c r="H56" s="82"/>
      <c r="I56" s="82">
        <f>SUM(I58)</f>
        <v>590.4</v>
      </c>
      <c r="J56" s="82"/>
      <c r="K56" s="82"/>
      <c r="L56" s="82">
        <f>SUM(L58)</f>
        <v>590.4</v>
      </c>
      <c r="M56" s="82"/>
      <c r="N56" s="82"/>
      <c r="O56" s="82">
        <f>SUM(O58)</f>
        <v>0</v>
      </c>
    </row>
    <row r="57" spans="1:15">
      <c r="A57" s="43"/>
      <c r="B57" s="83" t="s">
        <v>52</v>
      </c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1:15" ht="27">
      <c r="A58" s="93">
        <v>1</v>
      </c>
      <c r="B58" s="143" t="s">
        <v>160</v>
      </c>
      <c r="C58" s="24" t="s">
        <v>0</v>
      </c>
      <c r="D58" s="27">
        <v>1</v>
      </c>
      <c r="E58" s="27">
        <v>399960</v>
      </c>
      <c r="F58" s="142">
        <f>E58*D58/1000</f>
        <v>399.96</v>
      </c>
      <c r="G58" s="27">
        <v>1</v>
      </c>
      <c r="H58" s="27">
        <v>590400</v>
      </c>
      <c r="I58" s="142">
        <f>H58*G58/1000</f>
        <v>590.4</v>
      </c>
      <c r="J58" s="27">
        <v>1</v>
      </c>
      <c r="K58" s="27">
        <v>590400</v>
      </c>
      <c r="L58" s="142">
        <f>K58*J58/1000</f>
        <v>590.4</v>
      </c>
      <c r="M58" s="25">
        <f>J58-G58</f>
        <v>0</v>
      </c>
      <c r="N58" s="24"/>
      <c r="O58" s="25">
        <f>L58-I58</f>
        <v>0</v>
      </c>
    </row>
    <row r="59" spans="1:15" ht="28.5">
      <c r="A59" s="80">
        <v>12</v>
      </c>
      <c r="B59" s="145" t="s">
        <v>32</v>
      </c>
      <c r="C59" s="81">
        <v>4252</v>
      </c>
      <c r="D59" s="81"/>
      <c r="E59" s="81"/>
      <c r="F59" s="82">
        <f>SUM(F61:F62)</f>
        <v>880.9</v>
      </c>
      <c r="G59" s="82"/>
      <c r="H59" s="82"/>
      <c r="I59" s="82">
        <f>SUM(I61:I62)</f>
        <v>681.7</v>
      </c>
      <c r="J59" s="82"/>
      <c r="K59" s="82"/>
      <c r="L59" s="82">
        <f>SUM(L61:L62)</f>
        <v>681.7</v>
      </c>
      <c r="M59" s="81">
        <f>J59-G59</f>
        <v>0</v>
      </c>
      <c r="N59" s="82"/>
      <c r="O59" s="81">
        <f>L59-I59</f>
        <v>0</v>
      </c>
    </row>
    <row r="60" spans="1:15">
      <c r="A60" s="43"/>
      <c r="B60" s="83" t="s">
        <v>52</v>
      </c>
      <c r="C60" s="24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</row>
    <row r="61" spans="1:15" ht="14.25">
      <c r="A61" s="93">
        <v>1</v>
      </c>
      <c r="B61" s="143" t="s">
        <v>161</v>
      </c>
      <c r="C61" s="24" t="s">
        <v>0</v>
      </c>
      <c r="D61" s="27">
        <v>1</v>
      </c>
      <c r="E61" s="27">
        <v>493500</v>
      </c>
      <c r="F61" s="142">
        <f>E61*D61/1000</f>
        <v>493.5</v>
      </c>
      <c r="G61" s="27">
        <v>1</v>
      </c>
      <c r="H61" s="27">
        <v>494300</v>
      </c>
      <c r="I61" s="142">
        <f>H61*G61/1000</f>
        <v>494.3</v>
      </c>
      <c r="J61" s="27">
        <v>1</v>
      </c>
      <c r="K61" s="27">
        <v>494300</v>
      </c>
      <c r="L61" s="142">
        <f>K61*J61/1000</f>
        <v>494.3</v>
      </c>
      <c r="M61" s="150">
        <f>J61-G61</f>
        <v>0</v>
      </c>
      <c r="N61" s="149"/>
      <c r="O61" s="150">
        <f>L61-I61</f>
        <v>0</v>
      </c>
    </row>
    <row r="62" spans="1:15" ht="27">
      <c r="A62" s="24">
        <v>2</v>
      </c>
      <c r="B62" s="143" t="s">
        <v>162</v>
      </c>
      <c r="C62" s="24" t="s">
        <v>0</v>
      </c>
      <c r="D62" s="27">
        <v>1</v>
      </c>
      <c r="E62" s="27">
        <v>387400</v>
      </c>
      <c r="F62" s="142">
        <f>E62*D62/1000</f>
        <v>387.4</v>
      </c>
      <c r="G62" s="27">
        <v>1</v>
      </c>
      <c r="H62" s="27">
        <v>187400</v>
      </c>
      <c r="I62" s="142">
        <f>H62*G62/1000</f>
        <v>187.4</v>
      </c>
      <c r="J62" s="27">
        <v>1</v>
      </c>
      <c r="K62" s="27">
        <v>187400</v>
      </c>
      <c r="L62" s="142">
        <f>K62*J62/1000</f>
        <v>187.4</v>
      </c>
      <c r="M62" s="150">
        <f>J62-G62</f>
        <v>0</v>
      </c>
      <c r="N62" s="149"/>
      <c r="O62" s="150">
        <f>L62-I62</f>
        <v>0</v>
      </c>
    </row>
    <row r="63" spans="1:15" ht="14.25">
      <c r="A63" s="80">
        <v>13</v>
      </c>
      <c r="B63" s="145" t="s">
        <v>35</v>
      </c>
      <c r="C63" s="81">
        <v>4261</v>
      </c>
      <c r="D63" s="81"/>
      <c r="E63" s="81"/>
      <c r="F63" s="168">
        <f>SUM(F65:F86)</f>
        <v>512.76</v>
      </c>
      <c r="G63" s="82"/>
      <c r="H63" s="82"/>
      <c r="I63" s="82">
        <f>SUM(I65:I86)</f>
        <v>519</v>
      </c>
      <c r="J63" s="82"/>
      <c r="K63" s="82"/>
      <c r="L63" s="82">
        <f>SUM(L65:L86)</f>
        <v>519</v>
      </c>
      <c r="M63" s="82">
        <f>J63-G63</f>
        <v>0</v>
      </c>
      <c r="N63" s="81"/>
      <c r="O63" s="82">
        <f>L63-I63</f>
        <v>0</v>
      </c>
    </row>
    <row r="64" spans="1:15" ht="14.25">
      <c r="A64" s="43"/>
      <c r="B64" s="83" t="s">
        <v>52</v>
      </c>
      <c r="C64" s="24"/>
      <c r="D64" s="27"/>
      <c r="E64" s="27"/>
      <c r="F64" s="27"/>
      <c r="G64" s="27"/>
      <c r="H64" s="27"/>
      <c r="I64" s="27"/>
      <c r="J64" s="27"/>
      <c r="K64" s="27"/>
      <c r="L64" s="27"/>
      <c r="M64" s="149">
        <f>J64-G64</f>
        <v>0</v>
      </c>
      <c r="N64" s="150"/>
      <c r="O64" s="149">
        <f>L64-I64</f>
        <v>0</v>
      </c>
    </row>
    <row r="65" spans="1:15" ht="14.25">
      <c r="A65" s="93">
        <v>1</v>
      </c>
      <c r="B65" s="143" t="s">
        <v>163</v>
      </c>
      <c r="C65" s="24" t="s">
        <v>0</v>
      </c>
      <c r="D65" s="24">
        <v>10</v>
      </c>
      <c r="E65" s="24">
        <v>1500</v>
      </c>
      <c r="F65" s="25">
        <f t="shared" ref="F65:F86" si="3">E65*D65/1000</f>
        <v>15</v>
      </c>
      <c r="G65" s="148">
        <v>15</v>
      </c>
      <c r="H65" s="24">
        <v>1500</v>
      </c>
      <c r="I65" s="25">
        <f t="shared" ref="I65:I86" si="4">H65*G65/1000</f>
        <v>22.5</v>
      </c>
      <c r="J65" s="148">
        <v>15</v>
      </c>
      <c r="K65" s="24">
        <v>1500</v>
      </c>
      <c r="L65" s="25">
        <f t="shared" ref="L65:L86" si="5">K65*J65/1000</f>
        <v>22.5</v>
      </c>
      <c r="M65" s="149">
        <f t="shared" ref="M65:M85" si="6">J65-G65</f>
        <v>0</v>
      </c>
      <c r="N65" s="150"/>
      <c r="O65" s="149">
        <f t="shared" ref="O65:O85" si="7">L65-I65</f>
        <v>0</v>
      </c>
    </row>
    <row r="66" spans="1:15" ht="14.25">
      <c r="A66" s="93">
        <f>A65+1</f>
        <v>2</v>
      </c>
      <c r="B66" s="143" t="s">
        <v>164</v>
      </c>
      <c r="C66" s="24" t="s">
        <v>0</v>
      </c>
      <c r="D66" s="24">
        <v>5</v>
      </c>
      <c r="E66" s="24">
        <v>480</v>
      </c>
      <c r="F66" s="25">
        <f t="shared" si="3"/>
        <v>2.4</v>
      </c>
      <c r="G66" s="148"/>
      <c r="H66" s="24"/>
      <c r="I66" s="25">
        <f t="shared" si="4"/>
        <v>0</v>
      </c>
      <c r="J66" s="148"/>
      <c r="K66" s="24"/>
      <c r="L66" s="25">
        <f t="shared" si="5"/>
        <v>0</v>
      </c>
      <c r="M66" s="149">
        <f t="shared" si="6"/>
        <v>0</v>
      </c>
      <c r="N66" s="150"/>
      <c r="O66" s="149">
        <f t="shared" si="7"/>
        <v>0</v>
      </c>
    </row>
    <row r="67" spans="1:15" ht="14.25">
      <c r="A67" s="93">
        <f t="shared" ref="A67:A86" si="8">A66+1</f>
        <v>3</v>
      </c>
      <c r="B67" s="143" t="s">
        <v>165</v>
      </c>
      <c r="C67" s="24" t="s">
        <v>0</v>
      </c>
      <c r="D67" s="24">
        <v>5</v>
      </c>
      <c r="E67" s="24">
        <v>280</v>
      </c>
      <c r="F67" s="25">
        <f t="shared" si="3"/>
        <v>1.4</v>
      </c>
      <c r="G67" s="148"/>
      <c r="H67" s="24"/>
      <c r="I67" s="25">
        <f t="shared" si="4"/>
        <v>0</v>
      </c>
      <c r="J67" s="148"/>
      <c r="K67" s="24"/>
      <c r="L67" s="25">
        <f t="shared" si="5"/>
        <v>0</v>
      </c>
      <c r="M67" s="149">
        <f t="shared" si="6"/>
        <v>0</v>
      </c>
      <c r="N67" s="150"/>
      <c r="O67" s="149">
        <f t="shared" si="7"/>
        <v>0</v>
      </c>
    </row>
    <row r="68" spans="1:15" ht="14.25">
      <c r="A68" s="93">
        <f t="shared" si="8"/>
        <v>4</v>
      </c>
      <c r="B68" s="144" t="s">
        <v>166</v>
      </c>
      <c r="C68" s="148" t="s">
        <v>0</v>
      </c>
      <c r="D68" s="148">
        <v>100</v>
      </c>
      <c r="E68" s="148">
        <v>170</v>
      </c>
      <c r="F68" s="147">
        <f t="shared" si="3"/>
        <v>17</v>
      </c>
      <c r="G68" s="148">
        <v>100</v>
      </c>
      <c r="H68" s="148">
        <v>170</v>
      </c>
      <c r="I68" s="147">
        <f t="shared" si="4"/>
        <v>17</v>
      </c>
      <c r="J68" s="148">
        <v>100</v>
      </c>
      <c r="K68" s="148">
        <v>170</v>
      </c>
      <c r="L68" s="147">
        <f t="shared" si="5"/>
        <v>17</v>
      </c>
      <c r="M68" s="149">
        <f t="shared" si="6"/>
        <v>0</v>
      </c>
      <c r="N68" s="150"/>
      <c r="O68" s="149">
        <f t="shared" si="7"/>
        <v>0</v>
      </c>
    </row>
    <row r="69" spans="1:15" ht="14.25">
      <c r="A69" s="93">
        <f t="shared" si="8"/>
        <v>5</v>
      </c>
      <c r="B69" s="144" t="s">
        <v>167</v>
      </c>
      <c r="C69" s="148" t="s">
        <v>0</v>
      </c>
      <c r="D69" s="148"/>
      <c r="E69" s="148">
        <v>420</v>
      </c>
      <c r="F69" s="147">
        <f t="shared" si="3"/>
        <v>0</v>
      </c>
      <c r="G69" s="148">
        <v>10</v>
      </c>
      <c r="H69" s="148">
        <v>450</v>
      </c>
      <c r="I69" s="147">
        <f t="shared" si="4"/>
        <v>4.5</v>
      </c>
      <c r="J69" s="148">
        <v>10</v>
      </c>
      <c r="K69" s="148">
        <v>450</v>
      </c>
      <c r="L69" s="147">
        <f t="shared" si="5"/>
        <v>4.5</v>
      </c>
      <c r="M69" s="149">
        <f t="shared" si="6"/>
        <v>0</v>
      </c>
      <c r="N69" s="150"/>
      <c r="O69" s="149">
        <f t="shared" si="7"/>
        <v>0</v>
      </c>
    </row>
    <row r="70" spans="1:15" ht="14.25">
      <c r="A70" s="93">
        <f t="shared" si="8"/>
        <v>6</v>
      </c>
      <c r="B70" s="144" t="s">
        <v>168</v>
      </c>
      <c r="C70" s="148" t="s">
        <v>0</v>
      </c>
      <c r="D70" s="148"/>
      <c r="E70" s="148">
        <v>200</v>
      </c>
      <c r="F70" s="147">
        <f t="shared" si="3"/>
        <v>0</v>
      </c>
      <c r="G70" s="148">
        <v>10</v>
      </c>
      <c r="H70" s="148">
        <v>210</v>
      </c>
      <c r="I70" s="147">
        <f t="shared" si="4"/>
        <v>2.1</v>
      </c>
      <c r="J70" s="148">
        <v>10</v>
      </c>
      <c r="K70" s="148">
        <v>210</v>
      </c>
      <c r="L70" s="147">
        <f t="shared" si="5"/>
        <v>2.1</v>
      </c>
      <c r="M70" s="149">
        <f t="shared" si="6"/>
        <v>0</v>
      </c>
      <c r="N70" s="150"/>
      <c r="O70" s="149">
        <f t="shared" si="7"/>
        <v>0</v>
      </c>
    </row>
    <row r="71" spans="1:15" ht="14.25">
      <c r="A71" s="93">
        <f t="shared" si="8"/>
        <v>7</v>
      </c>
      <c r="B71" s="144" t="s">
        <v>169</v>
      </c>
      <c r="C71" s="148" t="s">
        <v>0</v>
      </c>
      <c r="D71" s="148">
        <v>50</v>
      </c>
      <c r="E71" s="148">
        <v>200</v>
      </c>
      <c r="F71" s="147">
        <f t="shared" si="3"/>
        <v>10</v>
      </c>
      <c r="G71" s="148">
        <v>10</v>
      </c>
      <c r="H71" s="148">
        <v>210</v>
      </c>
      <c r="I71" s="147">
        <f t="shared" si="4"/>
        <v>2.1</v>
      </c>
      <c r="J71" s="148">
        <v>10</v>
      </c>
      <c r="K71" s="148">
        <v>210</v>
      </c>
      <c r="L71" s="147">
        <f t="shared" si="5"/>
        <v>2.1</v>
      </c>
      <c r="M71" s="149">
        <f t="shared" si="6"/>
        <v>0</v>
      </c>
      <c r="N71" s="150"/>
      <c r="O71" s="149">
        <f t="shared" si="7"/>
        <v>0</v>
      </c>
    </row>
    <row r="72" spans="1:15" ht="14.25">
      <c r="A72" s="93">
        <f t="shared" si="8"/>
        <v>8</v>
      </c>
      <c r="B72" s="144" t="s">
        <v>170</v>
      </c>
      <c r="C72" s="148" t="s">
        <v>0</v>
      </c>
      <c r="D72" s="148">
        <v>20</v>
      </c>
      <c r="E72" s="148">
        <v>200</v>
      </c>
      <c r="F72" s="147">
        <f t="shared" si="3"/>
        <v>4</v>
      </c>
      <c r="G72" s="148">
        <v>20</v>
      </c>
      <c r="H72" s="148">
        <v>200</v>
      </c>
      <c r="I72" s="147">
        <f t="shared" si="4"/>
        <v>4</v>
      </c>
      <c r="J72" s="148">
        <v>20</v>
      </c>
      <c r="K72" s="148">
        <v>200</v>
      </c>
      <c r="L72" s="147">
        <f t="shared" si="5"/>
        <v>4</v>
      </c>
      <c r="M72" s="149">
        <f t="shared" si="6"/>
        <v>0</v>
      </c>
      <c r="N72" s="150"/>
      <c r="O72" s="149">
        <f t="shared" si="7"/>
        <v>0</v>
      </c>
    </row>
    <row r="73" spans="1:15" ht="14.25">
      <c r="A73" s="93">
        <f t="shared" si="8"/>
        <v>9</v>
      </c>
      <c r="B73" s="144" t="s">
        <v>171</v>
      </c>
      <c r="C73" s="24" t="s">
        <v>0</v>
      </c>
      <c r="D73" s="148">
        <v>5</v>
      </c>
      <c r="E73" s="148">
        <v>3000</v>
      </c>
      <c r="F73" s="147">
        <f t="shared" si="3"/>
        <v>15</v>
      </c>
      <c r="G73" s="148">
        <v>5</v>
      </c>
      <c r="H73" s="148">
        <v>3500</v>
      </c>
      <c r="I73" s="147">
        <f t="shared" si="4"/>
        <v>17.5</v>
      </c>
      <c r="J73" s="148">
        <v>5</v>
      </c>
      <c r="K73" s="148">
        <v>3500</v>
      </c>
      <c r="L73" s="147">
        <f t="shared" si="5"/>
        <v>17.5</v>
      </c>
      <c r="M73" s="149">
        <f t="shared" si="6"/>
        <v>0</v>
      </c>
      <c r="N73" s="150"/>
      <c r="O73" s="149">
        <f t="shared" si="7"/>
        <v>0</v>
      </c>
    </row>
    <row r="74" spans="1:15" ht="14.25">
      <c r="A74" s="93">
        <f t="shared" si="8"/>
        <v>10</v>
      </c>
      <c r="B74" s="144" t="s">
        <v>172</v>
      </c>
      <c r="C74" s="24" t="s">
        <v>0</v>
      </c>
      <c r="D74" s="148">
        <v>7</v>
      </c>
      <c r="E74" s="148">
        <v>6000</v>
      </c>
      <c r="F74" s="147">
        <f t="shared" si="3"/>
        <v>42</v>
      </c>
      <c r="G74" s="148">
        <v>7</v>
      </c>
      <c r="H74" s="148">
        <v>6200</v>
      </c>
      <c r="I74" s="147">
        <f t="shared" si="4"/>
        <v>43.4</v>
      </c>
      <c r="J74" s="148">
        <v>7</v>
      </c>
      <c r="K74" s="148">
        <v>6200</v>
      </c>
      <c r="L74" s="147">
        <f t="shared" si="5"/>
        <v>43.4</v>
      </c>
      <c r="M74" s="149">
        <f t="shared" si="6"/>
        <v>0</v>
      </c>
      <c r="N74" s="150"/>
      <c r="O74" s="149">
        <f t="shared" si="7"/>
        <v>0</v>
      </c>
    </row>
    <row r="75" spans="1:15" ht="14.25">
      <c r="A75" s="93">
        <f t="shared" si="8"/>
        <v>11</v>
      </c>
      <c r="B75" s="144" t="s">
        <v>173</v>
      </c>
      <c r="C75" s="24" t="s">
        <v>0</v>
      </c>
      <c r="D75" s="148">
        <v>34</v>
      </c>
      <c r="E75" s="148">
        <v>100</v>
      </c>
      <c r="F75" s="147">
        <f t="shared" si="3"/>
        <v>3.4</v>
      </c>
      <c r="G75" s="148">
        <v>33</v>
      </c>
      <c r="H75" s="148">
        <v>100</v>
      </c>
      <c r="I75" s="147">
        <f t="shared" si="4"/>
        <v>3.3</v>
      </c>
      <c r="J75" s="148">
        <v>33</v>
      </c>
      <c r="K75" s="148">
        <v>100</v>
      </c>
      <c r="L75" s="147">
        <f t="shared" si="5"/>
        <v>3.3</v>
      </c>
      <c r="M75" s="149">
        <f t="shared" si="6"/>
        <v>0</v>
      </c>
      <c r="N75" s="150"/>
      <c r="O75" s="149">
        <f t="shared" si="7"/>
        <v>0</v>
      </c>
    </row>
    <row r="76" spans="1:15" ht="14.25">
      <c r="A76" s="93">
        <f t="shared" si="8"/>
        <v>12</v>
      </c>
      <c r="B76" s="134" t="s">
        <v>174</v>
      </c>
      <c r="C76" s="148" t="s">
        <v>0</v>
      </c>
      <c r="D76" s="148">
        <v>50</v>
      </c>
      <c r="E76" s="148">
        <v>300</v>
      </c>
      <c r="F76" s="147">
        <f t="shared" si="3"/>
        <v>15</v>
      </c>
      <c r="G76" s="148">
        <v>50</v>
      </c>
      <c r="H76" s="148">
        <v>300</v>
      </c>
      <c r="I76" s="147">
        <f t="shared" si="4"/>
        <v>15</v>
      </c>
      <c r="J76" s="148">
        <v>50</v>
      </c>
      <c r="K76" s="148">
        <v>300</v>
      </c>
      <c r="L76" s="147">
        <f t="shared" si="5"/>
        <v>15</v>
      </c>
      <c r="M76" s="149">
        <f t="shared" si="6"/>
        <v>0</v>
      </c>
      <c r="N76" s="150"/>
      <c r="O76" s="149">
        <f t="shared" si="7"/>
        <v>0</v>
      </c>
    </row>
    <row r="77" spans="1:15" ht="14.25">
      <c r="A77" s="93">
        <f t="shared" si="8"/>
        <v>13</v>
      </c>
      <c r="B77" s="134" t="s">
        <v>174</v>
      </c>
      <c r="C77" s="148" t="s">
        <v>0</v>
      </c>
      <c r="D77" s="148">
        <v>30</v>
      </c>
      <c r="E77" s="148">
        <v>800</v>
      </c>
      <c r="F77" s="147">
        <f t="shared" si="3"/>
        <v>24</v>
      </c>
      <c r="G77" s="148">
        <v>30</v>
      </c>
      <c r="H77" s="148">
        <v>800</v>
      </c>
      <c r="I77" s="147">
        <f t="shared" si="4"/>
        <v>24</v>
      </c>
      <c r="J77" s="148">
        <v>30</v>
      </c>
      <c r="K77" s="148">
        <v>800</v>
      </c>
      <c r="L77" s="147">
        <f t="shared" si="5"/>
        <v>24</v>
      </c>
      <c r="M77" s="149">
        <f t="shared" si="6"/>
        <v>0</v>
      </c>
      <c r="N77" s="150"/>
      <c r="O77" s="149">
        <f t="shared" si="7"/>
        <v>0</v>
      </c>
    </row>
    <row r="78" spans="1:15" ht="14.25">
      <c r="A78" s="93">
        <f t="shared" si="8"/>
        <v>14</v>
      </c>
      <c r="B78" s="134" t="s">
        <v>175</v>
      </c>
      <c r="C78" s="148" t="s">
        <v>0</v>
      </c>
      <c r="D78" s="148">
        <v>100</v>
      </c>
      <c r="E78" s="148">
        <v>100</v>
      </c>
      <c r="F78" s="147">
        <f t="shared" si="3"/>
        <v>10</v>
      </c>
      <c r="G78" s="148">
        <v>100</v>
      </c>
      <c r="H78" s="148">
        <v>100</v>
      </c>
      <c r="I78" s="147">
        <f t="shared" si="4"/>
        <v>10</v>
      </c>
      <c r="J78" s="148">
        <v>100</v>
      </c>
      <c r="K78" s="148">
        <v>100</v>
      </c>
      <c r="L78" s="147">
        <f t="shared" si="5"/>
        <v>10</v>
      </c>
      <c r="M78" s="149">
        <f t="shared" si="6"/>
        <v>0</v>
      </c>
      <c r="N78" s="150"/>
      <c r="O78" s="149">
        <f t="shared" si="7"/>
        <v>0</v>
      </c>
    </row>
    <row r="79" spans="1:15" ht="14.25">
      <c r="A79" s="93">
        <f t="shared" si="8"/>
        <v>15</v>
      </c>
      <c r="B79" s="134" t="s">
        <v>176</v>
      </c>
      <c r="C79" s="148" t="s">
        <v>0</v>
      </c>
      <c r="D79" s="148">
        <v>100</v>
      </c>
      <c r="E79" s="148">
        <v>200</v>
      </c>
      <c r="F79" s="147">
        <f t="shared" si="3"/>
        <v>20</v>
      </c>
      <c r="G79" s="148">
        <v>100</v>
      </c>
      <c r="H79" s="148">
        <v>200</v>
      </c>
      <c r="I79" s="147">
        <f t="shared" si="4"/>
        <v>20</v>
      </c>
      <c r="J79" s="148">
        <v>100</v>
      </c>
      <c r="K79" s="148">
        <v>200</v>
      </c>
      <c r="L79" s="147">
        <f t="shared" si="5"/>
        <v>20</v>
      </c>
      <c r="M79" s="149">
        <f t="shared" si="6"/>
        <v>0</v>
      </c>
      <c r="N79" s="150"/>
      <c r="O79" s="149">
        <f t="shared" si="7"/>
        <v>0</v>
      </c>
    </row>
    <row r="80" spans="1:15" ht="14.25">
      <c r="A80" s="93">
        <f t="shared" si="8"/>
        <v>16</v>
      </c>
      <c r="B80" s="134" t="s">
        <v>177</v>
      </c>
      <c r="C80" s="148" t="s">
        <v>0</v>
      </c>
      <c r="D80" s="148">
        <v>40</v>
      </c>
      <c r="E80" s="148">
        <v>800</v>
      </c>
      <c r="F80" s="147">
        <f t="shared" si="3"/>
        <v>32</v>
      </c>
      <c r="G80" s="148">
        <v>40</v>
      </c>
      <c r="H80" s="148">
        <v>800</v>
      </c>
      <c r="I80" s="147">
        <f t="shared" si="4"/>
        <v>32</v>
      </c>
      <c r="J80" s="148">
        <v>40</v>
      </c>
      <c r="K80" s="148">
        <v>800</v>
      </c>
      <c r="L80" s="147">
        <f t="shared" si="5"/>
        <v>32</v>
      </c>
      <c r="M80" s="149">
        <f t="shared" si="6"/>
        <v>0</v>
      </c>
      <c r="N80" s="150"/>
      <c r="O80" s="149">
        <f t="shared" si="7"/>
        <v>0</v>
      </c>
    </row>
    <row r="81" spans="1:16" ht="14.25">
      <c r="A81" s="93">
        <f t="shared" si="8"/>
        <v>17</v>
      </c>
      <c r="B81" s="134" t="s">
        <v>178</v>
      </c>
      <c r="C81" s="24" t="s">
        <v>0</v>
      </c>
      <c r="D81" s="148">
        <v>4</v>
      </c>
      <c r="E81" s="148">
        <v>4500</v>
      </c>
      <c r="F81" s="147">
        <f t="shared" si="3"/>
        <v>18</v>
      </c>
      <c r="G81" s="148">
        <v>4</v>
      </c>
      <c r="H81" s="148">
        <v>4500</v>
      </c>
      <c r="I81" s="147">
        <f t="shared" si="4"/>
        <v>18</v>
      </c>
      <c r="J81" s="148">
        <v>4</v>
      </c>
      <c r="K81" s="148">
        <v>4500</v>
      </c>
      <c r="L81" s="147">
        <f t="shared" si="5"/>
        <v>18</v>
      </c>
      <c r="M81" s="149">
        <f t="shared" si="6"/>
        <v>0</v>
      </c>
      <c r="N81" s="150"/>
      <c r="O81" s="149">
        <f t="shared" si="7"/>
        <v>0</v>
      </c>
    </row>
    <row r="82" spans="1:16" ht="14.25">
      <c r="A82" s="93">
        <f t="shared" si="8"/>
        <v>18</v>
      </c>
      <c r="B82" s="134" t="s">
        <v>179</v>
      </c>
      <c r="C82" s="24" t="s">
        <v>0</v>
      </c>
      <c r="D82" s="148">
        <v>4</v>
      </c>
      <c r="E82" s="148">
        <v>4500</v>
      </c>
      <c r="F82" s="147">
        <f t="shared" si="3"/>
        <v>18</v>
      </c>
      <c r="G82" s="148">
        <v>4</v>
      </c>
      <c r="H82" s="148">
        <v>4500</v>
      </c>
      <c r="I82" s="147">
        <f t="shared" si="4"/>
        <v>18</v>
      </c>
      <c r="J82" s="148">
        <v>4</v>
      </c>
      <c r="K82" s="148">
        <v>4500</v>
      </c>
      <c r="L82" s="147">
        <f t="shared" si="5"/>
        <v>18</v>
      </c>
      <c r="M82" s="149">
        <f t="shared" si="6"/>
        <v>0</v>
      </c>
      <c r="N82" s="150"/>
      <c r="O82" s="149">
        <f t="shared" si="7"/>
        <v>0</v>
      </c>
    </row>
    <row r="83" spans="1:16" ht="14.25">
      <c r="A83" s="93">
        <f t="shared" si="8"/>
        <v>19</v>
      </c>
      <c r="B83" s="134" t="s">
        <v>180</v>
      </c>
      <c r="C83" s="24" t="s">
        <v>0</v>
      </c>
      <c r="D83" s="148">
        <v>10</v>
      </c>
      <c r="E83" s="148">
        <v>356</v>
      </c>
      <c r="F83" s="159">
        <f t="shared" si="3"/>
        <v>3.56</v>
      </c>
      <c r="G83" s="148">
        <v>10</v>
      </c>
      <c r="H83" s="148">
        <v>360</v>
      </c>
      <c r="I83" s="147">
        <f t="shared" si="4"/>
        <v>3.6</v>
      </c>
      <c r="J83" s="148">
        <v>10</v>
      </c>
      <c r="K83" s="148">
        <v>360</v>
      </c>
      <c r="L83" s="147">
        <f t="shared" si="5"/>
        <v>3.6</v>
      </c>
      <c r="M83" s="149">
        <f t="shared" si="6"/>
        <v>0</v>
      </c>
      <c r="N83" s="150"/>
      <c r="O83" s="149">
        <f t="shared" si="7"/>
        <v>0</v>
      </c>
    </row>
    <row r="84" spans="1:16" ht="14.25">
      <c r="A84" s="93">
        <f t="shared" si="8"/>
        <v>20</v>
      </c>
      <c r="B84" s="134" t="s">
        <v>181</v>
      </c>
      <c r="C84" s="148" t="s">
        <v>0</v>
      </c>
      <c r="D84" s="148">
        <v>125</v>
      </c>
      <c r="E84" s="148">
        <v>1600</v>
      </c>
      <c r="F84" s="147">
        <f t="shared" si="3"/>
        <v>200</v>
      </c>
      <c r="G84" s="148">
        <v>125</v>
      </c>
      <c r="H84" s="148">
        <v>1600</v>
      </c>
      <c r="I84" s="147">
        <f t="shared" si="4"/>
        <v>200</v>
      </c>
      <c r="J84" s="148">
        <v>125</v>
      </c>
      <c r="K84" s="148">
        <v>1600</v>
      </c>
      <c r="L84" s="147">
        <f t="shared" si="5"/>
        <v>200</v>
      </c>
      <c r="M84" s="149">
        <f t="shared" si="6"/>
        <v>0</v>
      </c>
      <c r="N84" s="150"/>
      <c r="O84" s="149">
        <f t="shared" si="7"/>
        <v>0</v>
      </c>
    </row>
    <row r="85" spans="1:16" ht="14.25">
      <c r="A85" s="93">
        <f t="shared" si="8"/>
        <v>21</v>
      </c>
      <c r="B85" s="134" t="s">
        <v>182</v>
      </c>
      <c r="C85" s="148" t="s">
        <v>0</v>
      </c>
      <c r="D85" s="148">
        <v>50</v>
      </c>
      <c r="E85" s="148">
        <v>250</v>
      </c>
      <c r="F85" s="147">
        <f t="shared" si="3"/>
        <v>12.5</v>
      </c>
      <c r="G85" s="148">
        <v>50</v>
      </c>
      <c r="H85" s="148">
        <v>250</v>
      </c>
      <c r="I85" s="147">
        <f t="shared" si="4"/>
        <v>12.5</v>
      </c>
      <c r="J85" s="148">
        <v>50</v>
      </c>
      <c r="K85" s="148">
        <v>250</v>
      </c>
      <c r="L85" s="147">
        <f t="shared" si="5"/>
        <v>12.5</v>
      </c>
      <c r="M85" s="149">
        <f t="shared" si="6"/>
        <v>0</v>
      </c>
      <c r="N85" s="150"/>
      <c r="O85" s="149">
        <f t="shared" si="7"/>
        <v>0</v>
      </c>
    </row>
    <row r="86" spans="1:16" ht="14.25">
      <c r="A86" s="93">
        <f t="shared" si="8"/>
        <v>22</v>
      </c>
      <c r="B86" s="134" t="s">
        <v>183</v>
      </c>
      <c r="C86" s="148" t="s">
        <v>0</v>
      </c>
      <c r="D86" s="148">
        <v>11</v>
      </c>
      <c r="E86" s="148">
        <v>4500</v>
      </c>
      <c r="F86" s="147">
        <f t="shared" si="3"/>
        <v>49.5</v>
      </c>
      <c r="G86" s="148">
        <v>11</v>
      </c>
      <c r="H86" s="148">
        <v>4500</v>
      </c>
      <c r="I86" s="147">
        <f t="shared" si="4"/>
        <v>49.5</v>
      </c>
      <c r="J86" s="148">
        <v>11</v>
      </c>
      <c r="K86" s="148">
        <v>4500</v>
      </c>
      <c r="L86" s="147">
        <f t="shared" si="5"/>
        <v>49.5</v>
      </c>
      <c r="M86" s="149">
        <f>J86-G86</f>
        <v>0</v>
      </c>
      <c r="N86" s="150"/>
      <c r="O86" s="149">
        <f>L86-I86</f>
        <v>0</v>
      </c>
    </row>
    <row r="87" spans="1:16" ht="14.25">
      <c r="A87" s="80">
        <v>14</v>
      </c>
      <c r="B87" s="145" t="s">
        <v>65</v>
      </c>
      <c r="C87" s="81">
        <v>4264</v>
      </c>
      <c r="D87" s="145"/>
      <c r="E87" s="81"/>
      <c r="F87" s="157">
        <f>SUM(F89:F90)</f>
        <v>4172.9578000000001</v>
      </c>
      <c r="G87" s="81"/>
      <c r="H87" s="145"/>
      <c r="I87" s="157">
        <f>SUM(I89:I90)</f>
        <v>4261.6960289999997</v>
      </c>
      <c r="J87" s="145"/>
      <c r="K87" s="81"/>
      <c r="L87" s="157">
        <f>SUM(L89:L90)</f>
        <v>4261.6960289999997</v>
      </c>
      <c r="M87" s="82">
        <f>J87-G87</f>
        <v>0</v>
      </c>
      <c r="N87" s="81"/>
      <c r="O87" s="82">
        <f>L87-I87</f>
        <v>0</v>
      </c>
    </row>
    <row r="88" spans="1:16">
      <c r="A88" s="43"/>
      <c r="B88" s="83" t="s">
        <v>52</v>
      </c>
      <c r="C88" s="24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spans="1:16" ht="14.25">
      <c r="A89" s="93">
        <v>1</v>
      </c>
      <c r="B89" s="134" t="s">
        <v>185</v>
      </c>
      <c r="C89" s="24" t="s">
        <v>0</v>
      </c>
      <c r="D89" s="27">
        <v>8523</v>
      </c>
      <c r="E89" s="139">
        <v>428.6</v>
      </c>
      <c r="F89" s="147">
        <f>E89*D89/1000</f>
        <v>3652.9578000000001</v>
      </c>
      <c r="G89" s="27">
        <v>8523</v>
      </c>
      <c r="H89" s="139">
        <v>500.02300000000002</v>
      </c>
      <c r="I89" s="147">
        <f>H89*G89/1000</f>
        <v>4261.6960289999997</v>
      </c>
      <c r="J89" s="27">
        <v>8523</v>
      </c>
      <c r="K89" s="139">
        <v>500.02300000000002</v>
      </c>
      <c r="L89" s="147">
        <f>K89*J89/1000</f>
        <v>4261.6960289999997</v>
      </c>
      <c r="M89" s="149">
        <f>J89-G89</f>
        <v>0</v>
      </c>
      <c r="N89" s="150"/>
      <c r="O89" s="149">
        <f>L89-I89</f>
        <v>0</v>
      </c>
    </row>
    <row r="90" spans="1:16">
      <c r="A90" s="93"/>
      <c r="B90" s="134" t="s">
        <v>196</v>
      </c>
      <c r="C90" s="24"/>
      <c r="D90" s="27">
        <v>20</v>
      </c>
      <c r="E90" s="139">
        <v>26000</v>
      </c>
      <c r="F90" s="147">
        <f>E90*D90/1000</f>
        <v>520</v>
      </c>
      <c r="G90" s="27"/>
      <c r="H90" s="27"/>
      <c r="I90" s="27"/>
      <c r="J90" s="27"/>
      <c r="K90" s="27"/>
      <c r="L90" s="27"/>
      <c r="M90" s="27"/>
      <c r="N90" s="27"/>
      <c r="O90" s="27"/>
    </row>
    <row r="91" spans="1:16" ht="28.5">
      <c r="A91" s="80">
        <v>15</v>
      </c>
      <c r="B91" s="145" t="s">
        <v>137</v>
      </c>
      <c r="C91" s="81">
        <v>4265</v>
      </c>
      <c r="D91" s="81">
        <v>1</v>
      </c>
      <c r="E91" s="81"/>
      <c r="F91" s="157">
        <f>SUM(F92:F92)</f>
        <v>75</v>
      </c>
      <c r="G91" s="81"/>
      <c r="H91" s="81"/>
      <c r="I91" s="157">
        <f>SUM(I92:I92)</f>
        <v>0</v>
      </c>
      <c r="J91" s="81"/>
      <c r="K91" s="81"/>
      <c r="L91" s="157">
        <f>SUM(L92:L92)</f>
        <v>0</v>
      </c>
      <c r="M91" s="82">
        <f>J91-G91</f>
        <v>0</v>
      </c>
      <c r="N91" s="81"/>
      <c r="O91" s="82">
        <f>L91-I91</f>
        <v>0</v>
      </c>
    </row>
    <row r="92" spans="1:16">
      <c r="A92" s="93"/>
      <c r="B92" s="134" t="s">
        <v>197</v>
      </c>
      <c r="C92" s="24"/>
      <c r="D92" s="27">
        <v>1</v>
      </c>
      <c r="E92" s="139">
        <v>75000</v>
      </c>
      <c r="F92" s="147">
        <f>E92*D92/1000</f>
        <v>75</v>
      </c>
      <c r="G92" s="27"/>
      <c r="H92" s="27"/>
      <c r="I92" s="27"/>
      <c r="J92" s="27"/>
      <c r="K92" s="27"/>
      <c r="L92" s="27"/>
      <c r="M92" s="27"/>
      <c r="N92" s="27"/>
      <c r="O92" s="27"/>
    </row>
    <row r="93" spans="1:16" ht="14.25">
      <c r="A93" s="80">
        <v>15</v>
      </c>
      <c r="B93" s="145" t="s">
        <v>186</v>
      </c>
      <c r="C93" s="81">
        <v>4267</v>
      </c>
      <c r="D93" s="145"/>
      <c r="E93" s="81"/>
      <c r="F93" s="157">
        <f>SUM(F95:F102)</f>
        <v>186.05</v>
      </c>
      <c r="G93" s="81"/>
      <c r="H93" s="145"/>
      <c r="I93" s="155">
        <f>SUM(I95:I102)</f>
        <v>135.96</v>
      </c>
      <c r="J93" s="145"/>
      <c r="K93" s="81"/>
      <c r="L93" s="155">
        <f>SUM(L95:L102)</f>
        <v>135.96</v>
      </c>
      <c r="M93" s="82">
        <f>J93-G93</f>
        <v>0</v>
      </c>
      <c r="N93" s="81"/>
      <c r="O93" s="82">
        <f>L93-I93</f>
        <v>0</v>
      </c>
    </row>
    <row r="94" spans="1:16" ht="14.25">
      <c r="A94" s="43"/>
      <c r="B94" s="83" t="s">
        <v>52</v>
      </c>
      <c r="C94" s="24"/>
      <c r="D94" s="27"/>
      <c r="E94" s="27"/>
      <c r="F94" s="27"/>
      <c r="G94" s="27"/>
      <c r="H94" s="27"/>
      <c r="I94" s="27"/>
      <c r="J94" s="27"/>
      <c r="K94" s="27"/>
      <c r="L94" s="27"/>
      <c r="M94" s="149"/>
      <c r="N94" s="150"/>
      <c r="O94" s="149"/>
    </row>
    <row r="95" spans="1:16" ht="14.25">
      <c r="A95" s="148">
        <v>1</v>
      </c>
      <c r="B95" s="134" t="s">
        <v>187</v>
      </c>
      <c r="C95" s="148" t="s">
        <v>0</v>
      </c>
      <c r="D95" s="148">
        <v>15</v>
      </c>
      <c r="E95" s="148">
        <v>240</v>
      </c>
      <c r="F95" s="147">
        <f t="shared" ref="F95:F102" si="9">E95*D95/1000</f>
        <v>3.6</v>
      </c>
      <c r="G95" s="148">
        <v>13</v>
      </c>
      <c r="H95" s="148">
        <v>240</v>
      </c>
      <c r="I95" s="147">
        <f t="shared" ref="I95:I102" si="10">H95*G95/1000</f>
        <v>3.12</v>
      </c>
      <c r="J95" s="148">
        <v>13</v>
      </c>
      <c r="K95" s="148">
        <v>240</v>
      </c>
      <c r="L95" s="147">
        <f t="shared" ref="L95:L102" si="11">K95*J95/1000</f>
        <v>3.12</v>
      </c>
      <c r="M95" s="149">
        <f t="shared" ref="M95:M102" si="12">J95-G95</f>
        <v>0</v>
      </c>
      <c r="N95" s="150"/>
      <c r="O95" s="149">
        <f t="shared" ref="O95:O102" si="13">L95-I95</f>
        <v>0</v>
      </c>
      <c r="P95" s="135"/>
    </row>
    <row r="96" spans="1:16" ht="14.25">
      <c r="A96" s="148">
        <f t="shared" ref="A96:A102" si="14">A95+1</f>
        <v>2</v>
      </c>
      <c r="B96" s="134" t="s">
        <v>188</v>
      </c>
      <c r="C96" s="148" t="s">
        <v>0</v>
      </c>
      <c r="D96" s="148">
        <v>245</v>
      </c>
      <c r="E96" s="148">
        <v>20</v>
      </c>
      <c r="F96" s="147">
        <f t="shared" si="9"/>
        <v>4.9000000000000004</v>
      </c>
      <c r="G96" s="148">
        <v>203</v>
      </c>
      <c r="H96" s="148">
        <v>30</v>
      </c>
      <c r="I96" s="147">
        <f t="shared" si="10"/>
        <v>6.09</v>
      </c>
      <c r="J96" s="148">
        <v>203</v>
      </c>
      <c r="K96" s="148">
        <v>30</v>
      </c>
      <c r="L96" s="147">
        <f t="shared" si="11"/>
        <v>6.09</v>
      </c>
      <c r="M96" s="149">
        <f t="shared" si="12"/>
        <v>0</v>
      </c>
      <c r="N96" s="150"/>
      <c r="O96" s="149">
        <f t="shared" si="13"/>
        <v>0</v>
      </c>
    </row>
    <row r="97" spans="1:16" ht="14.25">
      <c r="A97" s="148">
        <f t="shared" si="14"/>
        <v>3</v>
      </c>
      <c r="B97" s="134" t="s">
        <v>189</v>
      </c>
      <c r="C97" s="148" t="s">
        <v>0</v>
      </c>
      <c r="D97" s="148">
        <v>10</v>
      </c>
      <c r="E97" s="148">
        <v>1500</v>
      </c>
      <c r="F97" s="147">
        <f t="shared" si="9"/>
        <v>15</v>
      </c>
      <c r="G97" s="148">
        <v>8</v>
      </c>
      <c r="H97" s="148">
        <v>1500</v>
      </c>
      <c r="I97" s="147">
        <f t="shared" si="10"/>
        <v>12</v>
      </c>
      <c r="J97" s="148">
        <v>8</v>
      </c>
      <c r="K97" s="148">
        <v>1500</v>
      </c>
      <c r="L97" s="147">
        <f t="shared" si="11"/>
        <v>12</v>
      </c>
      <c r="M97" s="149">
        <f t="shared" si="12"/>
        <v>0</v>
      </c>
      <c r="N97" s="150"/>
      <c r="O97" s="149">
        <f t="shared" si="13"/>
        <v>0</v>
      </c>
      <c r="P97" s="156"/>
    </row>
    <row r="98" spans="1:16" ht="14.25">
      <c r="A98" s="148">
        <f t="shared" si="14"/>
        <v>4</v>
      </c>
      <c r="B98" s="154" t="s">
        <v>190</v>
      </c>
      <c r="C98" s="148" t="s">
        <v>0</v>
      </c>
      <c r="D98" s="148">
        <f>500+455</f>
        <v>955</v>
      </c>
      <c r="E98" s="148">
        <v>110</v>
      </c>
      <c r="F98" s="159">
        <f t="shared" si="9"/>
        <v>105.05</v>
      </c>
      <c r="G98" s="148">
        <v>500</v>
      </c>
      <c r="H98" s="148">
        <v>130</v>
      </c>
      <c r="I98" s="147">
        <f t="shared" si="10"/>
        <v>65</v>
      </c>
      <c r="J98" s="148">
        <v>500</v>
      </c>
      <c r="K98" s="148">
        <v>130</v>
      </c>
      <c r="L98" s="147">
        <f t="shared" si="11"/>
        <v>65</v>
      </c>
      <c r="M98" s="149">
        <f t="shared" si="12"/>
        <v>0</v>
      </c>
      <c r="N98" s="150"/>
      <c r="O98" s="149">
        <f t="shared" si="13"/>
        <v>0</v>
      </c>
    </row>
    <row r="99" spans="1:16" ht="14.25">
      <c r="A99" s="148">
        <f t="shared" si="14"/>
        <v>5</v>
      </c>
      <c r="B99" s="154" t="s">
        <v>191</v>
      </c>
      <c r="C99" s="148" t="s">
        <v>0</v>
      </c>
      <c r="D99" s="148">
        <v>28</v>
      </c>
      <c r="E99" s="148">
        <v>450</v>
      </c>
      <c r="F99" s="147">
        <f t="shared" si="9"/>
        <v>12.6</v>
      </c>
      <c r="G99" s="148">
        <v>9</v>
      </c>
      <c r="H99" s="148">
        <v>450</v>
      </c>
      <c r="I99" s="147">
        <f t="shared" si="10"/>
        <v>4.05</v>
      </c>
      <c r="J99" s="148">
        <v>9</v>
      </c>
      <c r="K99" s="148">
        <v>450</v>
      </c>
      <c r="L99" s="147">
        <f t="shared" si="11"/>
        <v>4.05</v>
      </c>
      <c r="M99" s="149">
        <f t="shared" si="12"/>
        <v>0</v>
      </c>
      <c r="N99" s="150"/>
      <c r="O99" s="149">
        <f t="shared" si="13"/>
        <v>0</v>
      </c>
    </row>
    <row r="100" spans="1:16" ht="14.25">
      <c r="A100" s="148">
        <f t="shared" si="14"/>
        <v>6</v>
      </c>
      <c r="B100" s="154" t="s">
        <v>192</v>
      </c>
      <c r="C100" s="148" t="s">
        <v>0</v>
      </c>
      <c r="D100" s="148">
        <v>25</v>
      </c>
      <c r="E100" s="148">
        <v>500</v>
      </c>
      <c r="F100" s="147">
        <f t="shared" si="9"/>
        <v>12.5</v>
      </c>
      <c r="G100" s="148">
        <v>20</v>
      </c>
      <c r="H100" s="148">
        <v>600</v>
      </c>
      <c r="I100" s="147">
        <f t="shared" si="10"/>
        <v>12</v>
      </c>
      <c r="J100" s="148">
        <v>20</v>
      </c>
      <c r="K100" s="148">
        <v>600</v>
      </c>
      <c r="L100" s="147">
        <f t="shared" si="11"/>
        <v>12</v>
      </c>
      <c r="M100" s="149">
        <f t="shared" si="12"/>
        <v>0</v>
      </c>
      <c r="N100" s="150"/>
      <c r="O100" s="149">
        <f t="shared" si="13"/>
        <v>0</v>
      </c>
    </row>
    <row r="101" spans="1:16" ht="14.25">
      <c r="A101" s="148">
        <f t="shared" si="14"/>
        <v>7</v>
      </c>
      <c r="B101" s="154" t="s">
        <v>193</v>
      </c>
      <c r="C101" s="148" t="s">
        <v>0</v>
      </c>
      <c r="D101" s="148">
        <v>12</v>
      </c>
      <c r="E101" s="148">
        <v>1300</v>
      </c>
      <c r="F101" s="147">
        <f t="shared" si="9"/>
        <v>15.6</v>
      </c>
      <c r="G101" s="148">
        <v>12</v>
      </c>
      <c r="H101" s="148">
        <v>1400</v>
      </c>
      <c r="I101" s="147">
        <f t="shared" si="10"/>
        <v>16.8</v>
      </c>
      <c r="J101" s="148">
        <v>12</v>
      </c>
      <c r="K101" s="148">
        <v>1400</v>
      </c>
      <c r="L101" s="147">
        <f t="shared" si="11"/>
        <v>16.8</v>
      </c>
      <c r="M101" s="149">
        <f t="shared" si="12"/>
        <v>0</v>
      </c>
      <c r="N101" s="150"/>
      <c r="O101" s="149">
        <f t="shared" si="13"/>
        <v>0</v>
      </c>
    </row>
    <row r="102" spans="1:16" ht="14.25">
      <c r="A102" s="148">
        <f t="shared" si="14"/>
        <v>8</v>
      </c>
      <c r="B102" s="154" t="s">
        <v>194</v>
      </c>
      <c r="C102" s="148" t="s">
        <v>0</v>
      </c>
      <c r="D102" s="148">
        <v>14</v>
      </c>
      <c r="E102" s="148">
        <v>1200</v>
      </c>
      <c r="F102" s="147">
        <f t="shared" si="9"/>
        <v>16.8</v>
      </c>
      <c r="G102" s="148">
        <v>13</v>
      </c>
      <c r="H102" s="148">
        <v>1300</v>
      </c>
      <c r="I102" s="147">
        <f t="shared" si="10"/>
        <v>16.899999999999999</v>
      </c>
      <c r="J102" s="148">
        <v>13</v>
      </c>
      <c r="K102" s="148">
        <v>1300</v>
      </c>
      <c r="L102" s="147">
        <f t="shared" si="11"/>
        <v>16.899999999999999</v>
      </c>
      <c r="M102" s="149">
        <f t="shared" si="12"/>
        <v>0</v>
      </c>
      <c r="N102" s="150"/>
      <c r="O102" s="149">
        <f t="shared" si="13"/>
        <v>0</v>
      </c>
    </row>
    <row r="103" spans="1:16" ht="14.25">
      <c r="A103" s="80">
        <v>16</v>
      </c>
      <c r="B103" s="145" t="s">
        <v>195</v>
      </c>
      <c r="C103" s="81"/>
      <c r="D103" s="81"/>
      <c r="E103" s="81"/>
      <c r="F103" s="81"/>
      <c r="G103" s="81"/>
      <c r="H103" s="81"/>
      <c r="I103" s="158">
        <f>I105</f>
        <v>261043</v>
      </c>
      <c r="J103" s="81"/>
      <c r="K103" s="81"/>
      <c r="L103" s="158">
        <f>L106</f>
        <v>385500</v>
      </c>
      <c r="M103" s="158">
        <f t="shared" ref="M103:O103" si="15">M106</f>
        <v>1</v>
      </c>
      <c r="N103" s="158"/>
      <c r="O103" s="158">
        <f t="shared" si="15"/>
        <v>385500</v>
      </c>
    </row>
    <row r="104" spans="1:16">
      <c r="A104" s="24"/>
      <c r="B104" s="83" t="s">
        <v>52</v>
      </c>
      <c r="C104" s="24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</row>
    <row r="105" spans="1:16" ht="14.25">
      <c r="A105" s="24"/>
      <c r="B105" s="98" t="s">
        <v>132</v>
      </c>
      <c r="C105" s="150">
        <v>5113</v>
      </c>
      <c r="D105" s="27"/>
      <c r="E105" s="27"/>
      <c r="F105" s="27"/>
      <c r="G105" s="27">
        <v>1</v>
      </c>
      <c r="H105" s="27">
        <v>261043000</v>
      </c>
      <c r="I105" s="147">
        <f>H105*G105/1000</f>
        <v>261043</v>
      </c>
      <c r="J105" s="27"/>
      <c r="K105" s="27"/>
      <c r="L105" s="147"/>
      <c r="M105" s="27"/>
      <c r="N105" s="27"/>
      <c r="O105" s="27"/>
    </row>
    <row r="106" spans="1:16" ht="14.25">
      <c r="A106" s="181"/>
      <c r="B106" s="98" t="s">
        <v>50</v>
      </c>
      <c r="C106" s="150">
        <v>5129</v>
      </c>
      <c r="D106" s="27"/>
      <c r="E106" s="27"/>
      <c r="F106" s="27"/>
      <c r="G106" s="27"/>
      <c r="H106" s="27"/>
      <c r="I106" s="147"/>
      <c r="J106" s="27">
        <v>1</v>
      </c>
      <c r="K106" s="27">
        <v>385500000</v>
      </c>
      <c r="L106" s="147">
        <f>K106*J106/1000</f>
        <v>385500</v>
      </c>
      <c r="M106" s="147">
        <f t="shared" ref="M106" si="16">J106-G106</f>
        <v>1</v>
      </c>
      <c r="N106" s="182"/>
      <c r="O106" s="147">
        <f t="shared" ref="O106" si="17">L106-I106</f>
        <v>385500</v>
      </c>
    </row>
  </sheetData>
  <mergeCells count="5">
    <mergeCell ref="L2:O2"/>
    <mergeCell ref="G7:I7"/>
    <mergeCell ref="J7:L7"/>
    <mergeCell ref="M7:O7"/>
    <mergeCell ref="D7:F7"/>
  </mergeCells>
  <phoneticPr fontId="2" type="noConversion"/>
  <pageMargins left="0.2" right="0.2" top="0.23" bottom="0.28999999999999998" header="0.21" footer="0.19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1-ԱՄՓՈՓ (2)</vt:lpstr>
      <vt:lpstr>2-ԸՆԴԱՄԵՆԸ ԾԱԽՍԵՐ (2)</vt:lpstr>
      <vt:lpstr>3-Ծախսերի բացվածք</vt:lpstr>
      <vt:lpstr>'2-ԸՆԴԱՄԵՆԸ ԾԱԽՍԵՐ (2)'!Print_Titles</vt:lpstr>
    </vt:vector>
  </TitlesOfParts>
  <Company>MFE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Shishyan</dc:creator>
  <cp:lastModifiedBy>Լաուրա Ավետիքյան</cp:lastModifiedBy>
  <cp:lastPrinted>2024-06-25T10:43:12Z</cp:lastPrinted>
  <dcterms:created xsi:type="dcterms:W3CDTF">2003-05-20T07:22:10Z</dcterms:created>
  <dcterms:modified xsi:type="dcterms:W3CDTF">2024-07-31T07:19:58Z</dcterms:modified>
</cp:coreProperties>
</file>