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Users\l.avetikyan\Desktop\2024 kajq\"/>
    </mc:Choice>
  </mc:AlternateContent>
  <xr:revisionPtr revIDLastSave="0" documentId="13_ncr:1_{165F8211-3792-45D7-B5CE-6A2C1095AAA7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A-120_without lab" sheetId="9" state="hidden" r:id="rId1"/>
    <sheet name="A-124_" sheetId="15" r:id="rId2"/>
    <sheet name="A-124_over NRSC" sheetId="3" r:id="rId3"/>
    <sheet name="A-124_veradir_lab" sheetId="11" state="hidden" r:id="rId4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2" i="15" l="1"/>
  <c r="E117" i="15"/>
  <c r="T124" i="15" l="1"/>
  <c r="T123" i="15"/>
  <c r="T77" i="15"/>
  <c r="T76" i="15"/>
  <c r="U20" i="15"/>
  <c r="U19" i="15"/>
  <c r="T6" i="15"/>
  <c r="T5" i="15"/>
  <c r="E152" i="15"/>
  <c r="F112" i="15" s="1"/>
  <c r="G112" i="15" s="1"/>
  <c r="E151" i="15"/>
  <c r="E150" i="15"/>
  <c r="F117" i="15" s="1"/>
  <c r="E149" i="15"/>
  <c r="E148" i="15"/>
  <c r="F104" i="15" s="1"/>
  <c r="G104" i="15" s="1"/>
  <c r="E147" i="15"/>
  <c r="E133" i="15"/>
  <c r="F131" i="15"/>
  <c r="G131" i="15" s="1"/>
  <c r="F130" i="15"/>
  <c r="G130" i="15" s="1"/>
  <c r="F129" i="15"/>
  <c r="G129" i="15" s="1"/>
  <c r="E127" i="15"/>
  <c r="F125" i="15"/>
  <c r="G125" i="15" s="1"/>
  <c r="G124" i="15"/>
  <c r="F124" i="15"/>
  <c r="F123" i="15"/>
  <c r="G123" i="15" s="1"/>
  <c r="E119" i="15"/>
  <c r="F118" i="15"/>
  <c r="G118" i="15" s="1"/>
  <c r="E113" i="15"/>
  <c r="F109" i="15"/>
  <c r="G109" i="15" s="1"/>
  <c r="E106" i="15"/>
  <c r="F102" i="15"/>
  <c r="G102" i="15" s="1"/>
  <c r="E100" i="15"/>
  <c r="F99" i="15"/>
  <c r="G99" i="15" s="1"/>
  <c r="F97" i="15"/>
  <c r="G97" i="15" s="1"/>
  <c r="E93" i="15"/>
  <c r="F89" i="15"/>
  <c r="G89" i="15" s="1"/>
  <c r="E87" i="15"/>
  <c r="F86" i="15"/>
  <c r="G86" i="15" s="1"/>
  <c r="F84" i="15"/>
  <c r="G84" i="15" s="1"/>
  <c r="E81" i="15"/>
  <c r="F79" i="15"/>
  <c r="G79" i="15" s="1"/>
  <c r="F77" i="15"/>
  <c r="G77" i="15" s="1"/>
  <c r="E73" i="15"/>
  <c r="F72" i="15"/>
  <c r="G72" i="15" s="1"/>
  <c r="G73" i="15" s="1"/>
  <c r="E70" i="15"/>
  <c r="F69" i="15"/>
  <c r="G69" i="15" s="1"/>
  <c r="F67" i="15"/>
  <c r="G67" i="15" s="1"/>
  <c r="E65" i="15"/>
  <c r="F64" i="15"/>
  <c r="G64" i="15" s="1"/>
  <c r="F62" i="15"/>
  <c r="G62" i="15" s="1"/>
  <c r="E60" i="15"/>
  <c r="F59" i="15"/>
  <c r="G59" i="15" s="1"/>
  <c r="F57" i="15"/>
  <c r="G57" i="15" s="1"/>
  <c r="F55" i="15"/>
  <c r="G55" i="15" s="1"/>
  <c r="E53" i="15"/>
  <c r="F52" i="15"/>
  <c r="G52" i="15" s="1"/>
  <c r="F50" i="15"/>
  <c r="G50" i="15" s="1"/>
  <c r="E47" i="15"/>
  <c r="F46" i="15"/>
  <c r="G46" i="15" s="1"/>
  <c r="F44" i="15"/>
  <c r="G44" i="15" s="1"/>
  <c r="E42" i="15"/>
  <c r="F41" i="15"/>
  <c r="G41" i="15" s="1"/>
  <c r="F39" i="15"/>
  <c r="G39" i="15" s="1"/>
  <c r="E37" i="15"/>
  <c r="F36" i="15"/>
  <c r="G36" i="15" s="1"/>
  <c r="F34" i="15"/>
  <c r="G34" i="15" s="1"/>
  <c r="E32" i="15"/>
  <c r="F31" i="15"/>
  <c r="G31" i="15" s="1"/>
  <c r="E28" i="15"/>
  <c r="F26" i="15"/>
  <c r="G26" i="15" s="1"/>
  <c r="E24" i="15"/>
  <c r="F23" i="15"/>
  <c r="G23" i="15" s="1"/>
  <c r="F21" i="15"/>
  <c r="G21" i="15" s="1"/>
  <c r="E17" i="15"/>
  <c r="F16" i="15"/>
  <c r="G16" i="15" s="1"/>
  <c r="E13" i="15"/>
  <c r="F11" i="15"/>
  <c r="G11" i="15" s="1"/>
  <c r="F9" i="15"/>
  <c r="G9" i="15" s="1"/>
  <c r="F7" i="15"/>
  <c r="G7" i="15" s="1"/>
  <c r="F5" i="15"/>
  <c r="G5" i="15" s="1"/>
  <c r="F91" i="15" l="1"/>
  <c r="G91" i="15" s="1"/>
  <c r="F111" i="15"/>
  <c r="G111" i="15" s="1"/>
  <c r="G117" i="15"/>
  <c r="G119" i="15" s="1"/>
  <c r="G37" i="15"/>
  <c r="F126" i="15"/>
  <c r="G126" i="15" s="1"/>
  <c r="G127" i="15" s="1"/>
  <c r="F98" i="15"/>
  <c r="G98" i="15" s="1"/>
  <c r="F96" i="15"/>
  <c r="G96" i="15" s="1"/>
  <c r="G100" i="15" s="1"/>
  <c r="F92" i="15"/>
  <c r="G92" i="15" s="1"/>
  <c r="F68" i="15"/>
  <c r="G68" i="15" s="1"/>
  <c r="G70" i="15" s="1"/>
  <c r="F63" i="15"/>
  <c r="G63" i="15" s="1"/>
  <c r="G65" i="15" s="1"/>
  <c r="F45" i="15"/>
  <c r="G45" i="15" s="1"/>
  <c r="G47" i="15" s="1"/>
  <c r="F40" i="15"/>
  <c r="G40" i="15" s="1"/>
  <c r="G42" i="15" s="1"/>
  <c r="F35" i="15"/>
  <c r="G35" i="15" s="1"/>
  <c r="F27" i="15"/>
  <c r="G27" i="15" s="1"/>
  <c r="G28" i="15" s="1"/>
  <c r="F22" i="15"/>
  <c r="G22" i="15" s="1"/>
  <c r="G24" i="15" s="1"/>
  <c r="F12" i="15"/>
  <c r="G12" i="15" s="1"/>
  <c r="F6" i="15"/>
  <c r="G6" i="15" s="1"/>
  <c r="F132" i="15"/>
  <c r="G132" i="15" s="1"/>
  <c r="G133" i="15" s="1"/>
  <c r="F8" i="15"/>
  <c r="G8" i="15" s="1"/>
  <c r="F10" i="15"/>
  <c r="G10" i="15" s="1"/>
  <c r="F15" i="15"/>
  <c r="G15" i="15" s="1"/>
  <c r="G17" i="15" s="1"/>
  <c r="F30" i="15"/>
  <c r="G30" i="15" s="1"/>
  <c r="G32" i="15" s="1"/>
  <c r="F51" i="15"/>
  <c r="G51" i="15" s="1"/>
  <c r="G53" i="15" s="1"/>
  <c r="F56" i="15"/>
  <c r="G56" i="15" s="1"/>
  <c r="F58" i="15"/>
  <c r="G58" i="15" s="1"/>
  <c r="F78" i="15"/>
  <c r="G78" i="15" s="1"/>
  <c r="F80" i="15"/>
  <c r="G80" i="15" s="1"/>
  <c r="F83" i="15"/>
  <c r="G83" i="15" s="1"/>
  <c r="F85" i="15"/>
  <c r="G85" i="15" s="1"/>
  <c r="F90" i="15"/>
  <c r="G90" i="15" s="1"/>
  <c r="F103" i="15"/>
  <c r="G103" i="15" s="1"/>
  <c r="F105" i="15"/>
  <c r="G105" i="15" s="1"/>
  <c r="F108" i="15"/>
  <c r="G108" i="15" s="1"/>
  <c r="F110" i="15"/>
  <c r="G110" i="15" s="1"/>
  <c r="E30" i="11"/>
  <c r="E29" i="11"/>
  <c r="E28" i="11"/>
  <c r="E27" i="11"/>
  <c r="E26" i="11"/>
  <c r="E25" i="11"/>
  <c r="E24" i="11"/>
  <c r="E23" i="11"/>
  <c r="E21" i="11"/>
  <c r="E20" i="11"/>
  <c r="E19" i="11"/>
  <c r="E17" i="11"/>
  <c r="E16" i="11"/>
  <c r="E15" i="11"/>
  <c r="E14" i="11"/>
  <c r="E12" i="11"/>
  <c r="E11" i="11"/>
  <c r="E10" i="11"/>
  <c r="E9" i="11"/>
  <c r="E7" i="11"/>
  <c r="E6" i="11"/>
  <c r="E5" i="11"/>
  <c r="G87" i="15" l="1"/>
  <c r="G93" i="15"/>
  <c r="G81" i="15"/>
  <c r="G13" i="15"/>
  <c r="G106" i="15"/>
  <c r="G60" i="15"/>
  <c r="G113" i="15"/>
  <c r="E31" i="11"/>
  <c r="E137" i="15" l="1"/>
  <c r="E232" i="9" l="1"/>
  <c r="F134" i="9" s="1"/>
  <c r="G134" i="9" s="1"/>
  <c r="E231" i="9"/>
  <c r="E230" i="9"/>
  <c r="E229" i="9"/>
  <c r="F194" i="9" s="1"/>
  <c r="G194" i="9" s="1"/>
  <c r="E228" i="9"/>
  <c r="F211" i="9" s="1"/>
  <c r="G211" i="9" s="1"/>
  <c r="E227" i="9"/>
  <c r="F200" i="9" s="1"/>
  <c r="G200" i="9" s="1"/>
  <c r="E212" i="9"/>
  <c r="F210" i="9"/>
  <c r="G210" i="9" s="1"/>
  <c r="E207" i="9"/>
  <c r="F205" i="9"/>
  <c r="G205" i="9" s="1"/>
  <c r="F204" i="9"/>
  <c r="G204" i="9" s="1"/>
  <c r="E202" i="9"/>
  <c r="E195" i="9"/>
  <c r="E188" i="9"/>
  <c r="F186" i="9"/>
  <c r="G186" i="9" s="1"/>
  <c r="E181" i="9"/>
  <c r="F177" i="9"/>
  <c r="G177" i="9" s="1"/>
  <c r="F176" i="9"/>
  <c r="G176" i="9" s="1"/>
  <c r="E174" i="9"/>
  <c r="F173" i="9"/>
  <c r="G173" i="9" s="1"/>
  <c r="E167" i="9"/>
  <c r="F165" i="9"/>
  <c r="G165" i="9" s="1"/>
  <c r="F163" i="9"/>
  <c r="G163" i="9" s="1"/>
  <c r="E157" i="9"/>
  <c r="F155" i="9"/>
  <c r="G155" i="9" s="1"/>
  <c r="E150" i="9"/>
  <c r="F148" i="9"/>
  <c r="G148" i="9" s="1"/>
  <c r="E146" i="9"/>
  <c r="E141" i="9"/>
  <c r="F140" i="9"/>
  <c r="G140" i="9" s="1"/>
  <c r="F138" i="9"/>
  <c r="G138" i="9" s="1"/>
  <c r="F137" i="9"/>
  <c r="G137" i="9" s="1"/>
  <c r="E135" i="9"/>
  <c r="F131" i="9"/>
  <c r="G131" i="9" s="1"/>
  <c r="E128" i="9"/>
  <c r="E121" i="9"/>
  <c r="E111" i="9"/>
  <c r="F110" i="9"/>
  <c r="G110" i="9" s="1"/>
  <c r="F109" i="9"/>
  <c r="G109" i="9" s="1"/>
  <c r="F108" i="9"/>
  <c r="G108" i="9" s="1"/>
  <c r="F107" i="9"/>
  <c r="G107" i="9" s="1"/>
  <c r="F106" i="9"/>
  <c r="G106" i="9" s="1"/>
  <c r="F105" i="9"/>
  <c r="G105" i="9" s="1"/>
  <c r="E103" i="9"/>
  <c r="F98" i="9"/>
  <c r="G98" i="9" s="1"/>
  <c r="F97" i="9"/>
  <c r="G97" i="9" s="1"/>
  <c r="E95" i="9"/>
  <c r="F93" i="9"/>
  <c r="G93" i="9" s="1"/>
  <c r="E88" i="9"/>
  <c r="E81" i="9"/>
  <c r="F79" i="9"/>
  <c r="G79" i="9" s="1"/>
  <c r="F76" i="9"/>
  <c r="G76" i="9" s="1"/>
  <c r="E74" i="9"/>
  <c r="F73" i="9"/>
  <c r="G73" i="9" s="1"/>
  <c r="F71" i="9"/>
  <c r="G71" i="9" s="1"/>
  <c r="E69" i="9"/>
  <c r="E63" i="9"/>
  <c r="E55" i="9"/>
  <c r="F53" i="9"/>
  <c r="G53" i="9" s="1"/>
  <c r="F50" i="9"/>
  <c r="G50" i="9" s="1"/>
  <c r="E45" i="9"/>
  <c r="F44" i="9"/>
  <c r="G44" i="9" s="1"/>
  <c r="F43" i="9"/>
  <c r="G43" i="9" s="1"/>
  <c r="F42" i="9"/>
  <c r="G42" i="9" s="1"/>
  <c r="F40" i="9"/>
  <c r="G40" i="9" s="1"/>
  <c r="F39" i="9"/>
  <c r="G39" i="9" s="1"/>
  <c r="E37" i="9"/>
  <c r="F32" i="9"/>
  <c r="G32" i="9" s="1"/>
  <c r="F31" i="9"/>
  <c r="G31" i="9" s="1"/>
  <c r="E29" i="9"/>
  <c r="F28" i="9"/>
  <c r="G28" i="9" s="1"/>
  <c r="F27" i="9"/>
  <c r="G27" i="9" s="1"/>
  <c r="F26" i="9"/>
  <c r="G26" i="9" s="1"/>
  <c r="F25" i="9"/>
  <c r="G25" i="9" s="1"/>
  <c r="F24" i="9"/>
  <c r="G24" i="9" s="1"/>
  <c r="F23" i="9"/>
  <c r="G23" i="9" s="1"/>
  <c r="E18" i="9"/>
  <c r="F16" i="9"/>
  <c r="G16" i="9" s="1"/>
  <c r="E14" i="9"/>
  <c r="F11" i="9"/>
  <c r="G11" i="9" s="1"/>
  <c r="F9" i="9"/>
  <c r="G9" i="9" s="1"/>
  <c r="F7" i="9"/>
  <c r="G7" i="9" s="1"/>
  <c r="F5" i="9"/>
  <c r="G5" i="9" s="1"/>
  <c r="F52" i="9" l="1"/>
  <c r="G52" i="9" s="1"/>
  <c r="F72" i="9"/>
  <c r="G72" i="9" s="1"/>
  <c r="G74" i="9" s="1"/>
  <c r="F17" i="9"/>
  <c r="G17" i="9" s="1"/>
  <c r="G18" i="9" s="1"/>
  <c r="F68" i="9"/>
  <c r="G68" i="9" s="1"/>
  <c r="F78" i="9"/>
  <c r="G78" i="9" s="1"/>
  <c r="F54" i="9"/>
  <c r="G54" i="9" s="1"/>
  <c r="F80" i="9"/>
  <c r="G80" i="9" s="1"/>
  <c r="F183" i="9"/>
  <c r="G183" i="9" s="1"/>
  <c r="F209" i="9"/>
  <c r="G209" i="9" s="1"/>
  <c r="G212" i="9"/>
  <c r="F149" i="9"/>
  <c r="G149" i="9" s="1"/>
  <c r="F184" i="9"/>
  <c r="G184" i="9" s="1"/>
  <c r="F34" i="9"/>
  <c r="G34" i="9" s="1"/>
  <c r="F57" i="9"/>
  <c r="G57" i="9" s="1"/>
  <c r="F83" i="9"/>
  <c r="G83" i="9" s="1"/>
  <c r="F116" i="9"/>
  <c r="G116" i="9" s="1"/>
  <c r="F12" i="9"/>
  <c r="G12" i="9" s="1"/>
  <c r="F35" i="9"/>
  <c r="G35" i="9" s="1"/>
  <c r="F60" i="9"/>
  <c r="G60" i="9" s="1"/>
  <c r="F86" i="9"/>
  <c r="G86" i="9" s="1"/>
  <c r="F156" i="9"/>
  <c r="G156" i="9" s="1"/>
  <c r="G157" i="9" s="1"/>
  <c r="F190" i="9"/>
  <c r="G190" i="9" s="1"/>
  <c r="F36" i="9"/>
  <c r="G36" i="9" s="1"/>
  <c r="F123" i="9"/>
  <c r="G123" i="9" s="1"/>
  <c r="F191" i="9"/>
  <c r="G191" i="9" s="1"/>
  <c r="F65" i="9"/>
  <c r="G65" i="9" s="1"/>
  <c r="F90" i="9"/>
  <c r="G90" i="9" s="1"/>
  <c r="F124" i="9"/>
  <c r="G124" i="9" s="1"/>
  <c r="F162" i="9"/>
  <c r="G162" i="9" s="1"/>
  <c r="F193" i="9"/>
  <c r="G193" i="9" s="1"/>
  <c r="F99" i="9"/>
  <c r="G99" i="9" s="1"/>
  <c r="F117" i="9"/>
  <c r="G117" i="9" s="1"/>
  <c r="F143" i="9"/>
  <c r="G143" i="9" s="1"/>
  <c r="F169" i="9"/>
  <c r="G169" i="9" s="1"/>
  <c r="F100" i="9"/>
  <c r="G100" i="9" s="1"/>
  <c r="F118" i="9"/>
  <c r="G118" i="9" s="1"/>
  <c r="F144" i="9"/>
  <c r="G144" i="9" s="1"/>
  <c r="F170" i="9"/>
  <c r="G170" i="9" s="1"/>
  <c r="F199" i="9"/>
  <c r="G199" i="9" s="1"/>
  <c r="F101" i="9"/>
  <c r="G101" i="9" s="1"/>
  <c r="F119" i="9"/>
  <c r="G119" i="9" s="1"/>
  <c r="F145" i="9"/>
  <c r="G145" i="9" s="1"/>
  <c r="F171" i="9"/>
  <c r="G171" i="9" s="1"/>
  <c r="F102" i="9"/>
  <c r="G102" i="9" s="1"/>
  <c r="F120" i="9"/>
  <c r="G120" i="9" s="1"/>
  <c r="F85" i="9"/>
  <c r="G85" i="9" s="1"/>
  <c r="F87" i="9"/>
  <c r="G87" i="9" s="1"/>
  <c r="F59" i="9"/>
  <c r="G59" i="9" s="1"/>
  <c r="F62" i="9"/>
  <c r="G62" i="9" s="1"/>
  <c r="F92" i="9"/>
  <c r="G92" i="9" s="1"/>
  <c r="F94" i="9"/>
  <c r="G94" i="9" s="1"/>
  <c r="F127" i="9"/>
  <c r="G127" i="9" s="1"/>
  <c r="F179" i="9"/>
  <c r="G179" i="9" s="1"/>
  <c r="G111" i="9"/>
  <c r="G150" i="9"/>
  <c r="G29" i="9"/>
  <c r="E213" i="9"/>
  <c r="F13" i="9"/>
  <c r="G13" i="9" s="1"/>
  <c r="F33" i="9"/>
  <c r="G33" i="9" s="1"/>
  <c r="F61" i="9"/>
  <c r="G61" i="9" s="1"/>
  <c r="F66" i="9"/>
  <c r="G66" i="9" s="1"/>
  <c r="F125" i="9"/>
  <c r="G125" i="9" s="1"/>
  <c r="F130" i="9"/>
  <c r="G130" i="9" s="1"/>
  <c r="F132" i="9"/>
  <c r="G132" i="9" s="1"/>
  <c r="F139" i="9"/>
  <c r="G139" i="9" s="1"/>
  <c r="G141" i="9" s="1"/>
  <c r="F172" i="9"/>
  <c r="G172" i="9" s="1"/>
  <c r="F6" i="9"/>
  <c r="G6" i="9" s="1"/>
  <c r="F8" i="9"/>
  <c r="G8" i="9" s="1"/>
  <c r="F10" i="9"/>
  <c r="G10" i="9" s="1"/>
  <c r="F41" i="9"/>
  <c r="G41" i="9" s="1"/>
  <c r="G45" i="9" s="1"/>
  <c r="F51" i="9"/>
  <c r="G51" i="9" s="1"/>
  <c r="F58" i="9"/>
  <c r="G58" i="9" s="1"/>
  <c r="F67" i="9"/>
  <c r="G67" i="9" s="1"/>
  <c r="F77" i="9"/>
  <c r="G77" i="9" s="1"/>
  <c r="G81" i="9" s="1"/>
  <c r="F84" i="9"/>
  <c r="G84" i="9" s="1"/>
  <c r="F91" i="9"/>
  <c r="G91" i="9" s="1"/>
  <c r="F126" i="9"/>
  <c r="G126" i="9" s="1"/>
  <c r="F133" i="9"/>
  <c r="G133" i="9" s="1"/>
  <c r="F164" i="9"/>
  <c r="G164" i="9" s="1"/>
  <c r="F166" i="9"/>
  <c r="G166" i="9" s="1"/>
  <c r="F178" i="9"/>
  <c r="G178" i="9" s="1"/>
  <c r="F180" i="9"/>
  <c r="G180" i="9" s="1"/>
  <c r="F185" i="9"/>
  <c r="G185" i="9" s="1"/>
  <c r="F187" i="9"/>
  <c r="G187" i="9" s="1"/>
  <c r="F192" i="9"/>
  <c r="G192" i="9" s="1"/>
  <c r="F201" i="9"/>
  <c r="G201" i="9" s="1"/>
  <c r="G202" i="9" s="1"/>
  <c r="F206" i="9"/>
  <c r="G206" i="9" s="1"/>
  <c r="G207" i="9" s="1"/>
  <c r="G55" i="9" l="1"/>
  <c r="G146" i="9"/>
  <c r="G195" i="9"/>
  <c r="G167" i="9"/>
  <c r="G174" i="9"/>
  <c r="G88" i="9"/>
  <c r="G121" i="9"/>
  <c r="G103" i="9"/>
  <c r="G37" i="9"/>
  <c r="G128" i="9"/>
  <c r="G95" i="9"/>
  <c r="G181" i="9"/>
  <c r="G69" i="9"/>
  <c r="G63" i="9"/>
  <c r="G188" i="9"/>
  <c r="G14" i="9"/>
  <c r="G135" i="9"/>
  <c r="E217" i="9" l="1"/>
  <c r="G213" i="9"/>
  <c r="E21" i="3" l="1"/>
  <c r="E20" i="3"/>
  <c r="E19" i="3"/>
  <c r="E18" i="3"/>
  <c r="E17" i="3"/>
  <c r="E16" i="3"/>
  <c r="E14" i="3"/>
  <c r="E13" i="3"/>
  <c r="E12" i="3"/>
  <c r="E10" i="3"/>
  <c r="E9" i="3"/>
  <c r="E8" i="3"/>
  <c r="E6" i="3"/>
  <c r="E5" i="3"/>
  <c r="E22" i="3" l="1"/>
  <c r="E138" i="15" l="1"/>
  <c r="E141" i="15" s="1"/>
  <c r="E143" i="15" s="1"/>
  <c r="F143" i="15" s="1"/>
  <c r="E218" i="9"/>
  <c r="F218" i="9" l="1"/>
  <c r="E221" i="9"/>
  <c r="E222" i="9" s="1"/>
  <c r="E223" i="9" s="1"/>
  <c r="F224" i="9" s="1"/>
</calcChain>
</file>

<file path=xl/sharedStrings.xml><?xml version="1.0" encoding="utf-8"?>
<sst xmlns="http://schemas.openxmlformats.org/spreadsheetml/2006/main" count="625" uniqueCount="206">
  <si>
    <t xml:space="preserve">1. Ատոմային էներգիայի օգտագործման օբյեկտների միջուկային և ճառագայթային  անվտանգության փորձաքննություն </t>
  </si>
  <si>
    <t>հ/հ</t>
  </si>
  <si>
    <t>Չափի միավորը</t>
  </si>
  <si>
    <t>Ծավալը</t>
  </si>
  <si>
    <t>Միավորի գինը /հազ. դրամ/</t>
  </si>
  <si>
    <t>Ընդամենը /հազ. դրամ/</t>
  </si>
  <si>
    <t>1.1</t>
  </si>
  <si>
    <t>մարդ-օր</t>
  </si>
  <si>
    <t>- ՀԱԷԿ-ի տեխնոլոգիական համակարգերի վերլուծության գծով գլխավոր մասնագետ</t>
  </si>
  <si>
    <t>- ՀԱԷԿ-ի տեխնոլոգիական համակարգերի վերլուծության գծով առաջատար մասնագետ</t>
  </si>
  <si>
    <t>- ջերմահիդրավլիկ պրոցեսների վերլուծության գծով գլխավոր մասնագետ</t>
  </si>
  <si>
    <t>- ջերմահիդրավլիկ պրոցեսների վերլուծության գծով առաջատար մասնագետ</t>
  </si>
  <si>
    <t>- ջերմահիդրավլիկ պրոցեսների վերլուծության գծով մասնագետ</t>
  </si>
  <si>
    <t>- ռիսկի գնահատման գծով գլխավոր մասնագետ</t>
  </si>
  <si>
    <t>- ռադիացիոն անվտանգության գծով գլխավոր մասնագետ</t>
  </si>
  <si>
    <t>- ռադիացիոն անվտանգության գծով առաջատար մասնագետ</t>
  </si>
  <si>
    <t>Ընդամենը աշխատանքի գինը /հազ. դրամ/</t>
  </si>
  <si>
    <t>1.2</t>
  </si>
  <si>
    <t>2. ՀԱԷԿ-ի 2-րդ էներգաբլոկի շահագործման ժամկետի երկարաձգման ծրագրով սահմանված աշխատանքներ</t>
  </si>
  <si>
    <t>2.1</t>
  </si>
  <si>
    <t xml:space="preserve"> - ներգրավված փորձագետներ</t>
  </si>
  <si>
    <t>2.2</t>
  </si>
  <si>
    <t>3.1</t>
  </si>
  <si>
    <t>3.2</t>
  </si>
  <si>
    <t>3.3</t>
  </si>
  <si>
    <t>3.4</t>
  </si>
  <si>
    <t>- ռադիացիոն անվտանգության գծով մասնագետ</t>
  </si>
  <si>
    <t>- իրավաբան</t>
  </si>
  <si>
    <t>3.5</t>
  </si>
  <si>
    <t>3.6</t>
  </si>
  <si>
    <t>4. Ատոմային էներգիայի օգտագործման օբյեկտների միջուկային և ռադիացիոն անվտանգության վերահսկողության գործընթացին աջակցող աշխատանքներ</t>
  </si>
  <si>
    <t>4.1</t>
  </si>
  <si>
    <t>4.2</t>
  </si>
  <si>
    <t>- համակարգչային տեխնիկայի սպասարկման գծով առաջատար մասնագետ</t>
  </si>
  <si>
    <t>- ցանցի ադմինիստրացիայի գծով առաջատար մասնագետ</t>
  </si>
  <si>
    <t>- ծրագրավորող</t>
  </si>
  <si>
    <t>4.3</t>
  </si>
  <si>
    <t>- միջուկային տեղեկատվության գծով առաջատար մասնագետ</t>
  </si>
  <si>
    <t>4.4</t>
  </si>
  <si>
    <t>4.5</t>
  </si>
  <si>
    <t xml:space="preserve">  </t>
  </si>
  <si>
    <t>5.1</t>
  </si>
  <si>
    <t>- երիտասարդ մասնագետի աշխատավարձ</t>
  </si>
  <si>
    <t>- ուսումնական ծրագրի պատասխանատուի աշխատավարձ</t>
  </si>
  <si>
    <t>6.1</t>
  </si>
  <si>
    <t>ԳՈՒՄԱՐԱՅԻՆ ՆԱԽԱՀԱՇԻՎ</t>
  </si>
  <si>
    <t>Գումար, հազ.դրամ</t>
  </si>
  <si>
    <t>Աշխատավարձ</t>
  </si>
  <si>
    <t>Վերադիր ծախսեր</t>
  </si>
  <si>
    <t>Տրանսպորտային ծախսեր</t>
  </si>
  <si>
    <t>Գործուղման ծախսեր</t>
  </si>
  <si>
    <t>Ընդամենը</t>
  </si>
  <si>
    <t>ԱԱՀ</t>
  </si>
  <si>
    <t>Ընդամենը նախահաշվային արժեք</t>
  </si>
  <si>
    <t>Հաստիք</t>
  </si>
  <si>
    <t>Ամսեկան աշխատավարձ, հազ. դրամ</t>
  </si>
  <si>
    <t>Օրեկան աշխատավարձ, հազ. դրամ</t>
  </si>
  <si>
    <t>Գլխավոր մասնագետ</t>
  </si>
  <si>
    <t>Առաջատար մասնագետ</t>
  </si>
  <si>
    <t>Մասնագետ</t>
  </si>
  <si>
    <t>Որակավորում անցնող մասնագետ</t>
  </si>
  <si>
    <t>Իրավախորհրդատու</t>
  </si>
  <si>
    <t>Ծրագրավորող</t>
  </si>
  <si>
    <t>N</t>
  </si>
  <si>
    <t>Ծախսի անվանումը</t>
  </si>
  <si>
    <t>Ծավալը (ամիսներ)</t>
  </si>
  <si>
    <t>Միավորի գինը (հազ. դրամ)</t>
  </si>
  <si>
    <t>Ընդամենը (հազ. դրամ)</t>
  </si>
  <si>
    <t>Ադմինիստրատիվ անձնակազմի աշխատավարձի ֆոնդ</t>
  </si>
  <si>
    <t>Սպասարկող անձնակազմի աշխատավարձի ֆոնդ</t>
  </si>
  <si>
    <t>Գրասենյակի պահպանման ծախսեր, այդ թվում՝</t>
  </si>
  <si>
    <t>Տարածքի վարձակալություն</t>
  </si>
  <si>
    <t>Տարածքի սպասարկում</t>
  </si>
  <si>
    <t>Էլեկտրաէներգիա</t>
  </si>
  <si>
    <t>Ինտերնետ և հեռախոսակապ</t>
  </si>
  <si>
    <t xml:space="preserve">Ֆիքսված հեռախոսակապ </t>
  </si>
  <si>
    <t>Բջջային հեռախոսակապ</t>
  </si>
  <si>
    <t>Ինտերնետ</t>
  </si>
  <si>
    <t>Գրասենյակային պարագաներ</t>
  </si>
  <si>
    <t xml:space="preserve">              </t>
  </si>
  <si>
    <t>Համակարգչային տեխնիկա և պարագաներ</t>
  </si>
  <si>
    <t>Տնտեսական ապրանքներ</t>
  </si>
  <si>
    <t>Գրենական պիտույքներ</t>
  </si>
  <si>
    <t>Մասնագիտական գրականություն</t>
  </si>
  <si>
    <t>Աղբյուրի ջուր</t>
  </si>
  <si>
    <t>Մաքսազերծման ծառայություններ</t>
  </si>
  <si>
    <t xml:space="preserve">     </t>
  </si>
  <si>
    <t>- ռադիոլոգիական լաբորատորիայի գլխավոր մասնագետ</t>
  </si>
  <si>
    <t>3.8</t>
  </si>
  <si>
    <t>3.7</t>
  </si>
  <si>
    <t>6.2</t>
  </si>
  <si>
    <t>ՀՀ ՄԱԿԿ-ի միջուկային տեղեկատվական համակարգի,  համակարգչային ցանցի, ներքին հեռախոսային ցանցի և ֆիզիկական պաշտպանության համակարգի տեխնիկական սպասարկում տարվա ընթացքում։</t>
  </si>
  <si>
    <t>Աջակցություն ՀՀ ՄԱԿԿ-ի վթարային կենտրոնի և պահեստային կետի աշխատանքներին:</t>
  </si>
  <si>
    <t xml:space="preserve">5. Նոր մասնագետների պատրաստում ՀՀ ՄԱԿԿ-ի և Կենտրոնի համար </t>
  </si>
  <si>
    <t>Գնման ենթակա աշխատանքի /ծառայության առանձին տեսակների և բաղադրիչների անվանումը/կամ նկարագիրը</t>
  </si>
  <si>
    <t>ԸՆԴԱՄԵՆԸ</t>
  </si>
  <si>
    <t>- նեյտրոնաֆիզիկական պրոցեսների և միջուկային վառելիքի գծով գլխավոր մասնագետ</t>
  </si>
  <si>
    <t>- նեյտրոնաֆիզիկական պրոցեսների և միջուկային վառելիքի գծով առաջատար մասնագետ</t>
  </si>
  <si>
    <t>- նեյտրոնաֆիզիկական պրոցեսների և միջուկային վառելիքի գծով մասնագետ</t>
  </si>
  <si>
    <t>Ծախսեր և հարկեր</t>
  </si>
  <si>
    <t>3. ՀՀ ՄԱԿԿ-ի գործունեությունն ապահովող գիտահետազոտական աշխատանքներ</t>
  </si>
  <si>
    <t>4.6</t>
  </si>
  <si>
    <t>- ներգրավված փորձագետ</t>
  </si>
  <si>
    <t>- ներգրավված փորձագետներ</t>
  </si>
  <si>
    <t>Ընդամենը 2 մասնագետի պատրաստում /հազ. դրամ/</t>
  </si>
  <si>
    <t>պլան</t>
  </si>
  <si>
    <t>- եռաչափ մուլտիֆիզիկական պրոցեսների վերլուծության գծով առաջատար մասնագետ</t>
  </si>
  <si>
    <t>- ռադիոլոգիական լաբորատորիայի առաջատար մասնագետ</t>
  </si>
  <si>
    <t xml:space="preserve">Ատոմային էներգիայի օգտագործման օբյեկտների անվտանգության գնահատում, տեխնիկական որոշումների, մոդիֆիկացիաների, անվտանգությունը հիմնավորող փաստաթղթերի, միջուկային և ճառագայթային վտանգ ներկայացնող աշխատանքների կատարման ծրագրերի և միջուկային ու ճառագայթային անվտանգությանը վերաբերող այլ փաստաթղթերի գնահատում և փորձաքննություն: </t>
  </si>
  <si>
    <t>Տեխնիկական աջակցություն ՀՀ ՄԱԿԿ-ի կողմից իրականացվող ստուգումներին և լիցենզավորման, ներառյալ թույլտվությունների տրամադրման գործունեությանը:</t>
  </si>
  <si>
    <t>Աջակցություն միջուկային տեղակայանքներում և ռադիոակտիվ աղբյուրների հետ կապված պատահարների վերաբերյալ հաշվետվությունների (IRS, INES) և միջուկային տեղեկատվության (INIS) ԱԷՄԳ-ի համակարգերում մասնակցության հետ կապված ՀՀ ՄԱԿԿ-ի ստանձնած պարտականությունների կատարմանը:</t>
  </si>
  <si>
    <t>Մասնակցություն ՋՋԷՌ շահագործող երկրների կարգավորող մարմինների ֆորումի ԱՀԳ և ռեակտորային ֆիզիկայի ծրագրերի վերիֆիկացիայի աշխատանքային խմբերի գործունեությանը:</t>
  </si>
  <si>
    <t>ՎԵՐԱԴԻՐ ԾԱԽՍԵՐԻ ՆԱԽԱՀԱՇԻՎ</t>
  </si>
  <si>
    <t xml:space="preserve">ՀԱԷԿ-ի №2 էներգաբլոկի ռեակտորի ակտիվ գոտու 32-րդ վերաբեռնավորման նեյտրոնաֆիզիկական բնութագրերի փորձաքննություն: ՀԱԷԿ-ի №2 էներգաբլոկի ռեակտորի ակտիվ գոտու վերաբեռնավորման ծրագրի փորձաքննություն: Ակտիվ գոտու ու միջուկային վառելիքի հետ աշխատանքների անվտանգության հիմնավորման գնահատում: </t>
  </si>
  <si>
    <t xml:space="preserve">1-ին և 2-րդ դասի անվտանգության տարրերի ամրության և ջերմահիդրավլիկ հաշվարկների, տեխնիկական վիճակի եզրակացության և մնացորդային ռեսուրսի հիմնավորման վերաբերյալ հաշվետվությունների դիտարկում։ </t>
  </si>
  <si>
    <t xml:space="preserve">ՀԱԷԿ-ի 2-րդ էներգաբլոկի շահագործման նախագծային ժամկետի երկարացմանը նախապատրաստման ծրագրի և դրան կից փաստաթղթերի դիտարկում։ </t>
  </si>
  <si>
    <t>2.3</t>
  </si>
  <si>
    <t>Ռեակտորի իրանի արտաքին հովացման գնահատում CFD համակարգի միջոցով:</t>
  </si>
  <si>
    <t>Ռադիոակտիվ թափոնների գրանցման կարգի (ներառյալ ռադիոակտիվ թափոնների գրանցման ձևի և բովանդակության վերաբերյալ պահանջները) նախագծի մշակում:</t>
  </si>
  <si>
    <t>Տիրազուրկ ռադիոակտիվ աղբյուրների որոնման և հայտնաբերման աշխատանքների իրականացման վերաբերյալ ընթացակարգի նախագծի մշակում։</t>
  </si>
  <si>
    <t>«Ատոմային էներգիայի օգտագործման մասին» ՀՀ նոր օրենքի նախագծի լրամշակման աշխատանքներ։</t>
  </si>
  <si>
    <t>ՀՀ ՄԱԿԿ-ի և Կենտրոնի համար նոր մասնագետների պատրաստման աշխատանքներ (3 պատրաստվող մասնագետ):</t>
  </si>
  <si>
    <t>6.3</t>
  </si>
  <si>
    <t>6.4</t>
  </si>
  <si>
    <t>6.5</t>
  </si>
  <si>
    <t xml:space="preserve">ՀՀ բնակավայրերի օդի ճառագայթային մոնիթորինգի իրականացում։    </t>
  </si>
  <si>
    <t xml:space="preserve">Ապակու արտադրման գործարաններում տիրազուրկ ճառագայթման աղբյուրների որոնողական աշխատանքների իրականացում։    </t>
  </si>
  <si>
    <t xml:space="preserve">Շրջակա միջավայրի ճառագայթային մոնիթորինգի ազգային ծրագրի նախագծի մշակում։    </t>
  </si>
  <si>
    <t xml:space="preserve">ՋՋԷՌ-440 ռեակտորի ակտիվ գոտում բորաթթվի նոսրացման (boron dilution) վթարի մոդելավորում (մասնակցություն ՋՋԷՌ ռեակտորներ շահագործող երկրների կազմակերպության AER-DYN-004 հաշվարկային հենանիշին)՝ ՀԱԷԿ-ի անվտանգության վերլուծության համար օգտագործվող դինամիկ մոդելների վալիդացիայի նպատակով։ </t>
  </si>
  <si>
    <t xml:space="preserve">ՀՀ բնակավայրերում ընտրված տարածքներում հողի ճառագայթային աղտոտվածության չափումների իրականացում։    </t>
  </si>
  <si>
    <t xml:space="preserve">Վաղ ահազանգման ռադիացիոն մոնիթորինգի համակարգի (Early Warning Radiation Monitoring System) սպասարկում։    </t>
  </si>
  <si>
    <r>
      <t>ՀԱԷԿ-ի անվտանգության հավանականային ցուցանիշի վրա վթարային լրասնման համակարգի մոդիֆիկացիայի ազդեցության գնահատում:</t>
    </r>
    <r>
      <rPr>
        <b/>
        <sz val="8"/>
        <color rgb="FFFF0000"/>
        <rFont val="GHEA Grapalat"/>
        <family val="3"/>
      </rPr>
      <t xml:space="preserve"> </t>
    </r>
  </si>
  <si>
    <t>3.9</t>
  </si>
  <si>
    <t>Ատոմային էներգիայի օգտագործման ոլորտում ընտրված մեկ կարգավորող փաստաթղթի պահանջների հարմոնիզացում CEPA պայմանագրով նախատեսված ԵՄ դիրեկտիվների հետ։</t>
  </si>
  <si>
    <t>Միջուկային անվտանգության մասին կոնվենցիայի շրջանակներում ՀՀ ազգային հաշվետվության վերաբերյալ կոնվենցիայի մասնակից երկրների կողմից տրված հարցերի պատասխանների մշակում:</t>
  </si>
  <si>
    <t>6. Շրջակա միջավայրի ճառագայթային մոնիթորինգ</t>
  </si>
  <si>
    <t>optional task</t>
  </si>
  <si>
    <t xml:space="preserve">ՀԱԷԿ-ի N2 էներգաբլոկի շահագործման լրացուցիչ ժամկետի ընթացքում վերականգնվող տարրերի գոյապաշարի կառավարման ծրագրի փորձաքննություն։ </t>
  </si>
  <si>
    <t>Ընտրված ծանր վթարային իրավիճակներում ռադիոակտիվ նյութերի շրջակա միջավայր արտանետման քանակների վերագնահատում և JRODOS համակարգերի համար անհրաժեշտ տվյալների պատրաստում:</t>
  </si>
  <si>
    <t>- ռադիոլոգիական լաբորատորիայի մասնագետ</t>
  </si>
  <si>
    <t>in hastiqacucak 180</t>
  </si>
  <si>
    <t>- ռիսկի գնահատման գծով մասնագետ</t>
  </si>
  <si>
    <t>Ռադիոակտիվ թափոնների անվտանգ կառավարման բնագավառի օրենսդրական դաշտի կատարելագործում:</t>
  </si>
  <si>
    <t>7.1</t>
  </si>
  <si>
    <t>7.2</t>
  </si>
  <si>
    <t>7.3</t>
  </si>
  <si>
    <t xml:space="preserve">Լաբորատորիայի սարքերի և համակարգերի փորձարկում, կարգաբերում, ստուգողական չափումների կատարում։    </t>
  </si>
  <si>
    <t xml:space="preserve">Լաբորատորիայի շահագործման համար ադմինիստրատիվ և տեխնիկական փաստաթղթերի, ներառյալ չափումների մեթոդիկաների մշակում։    </t>
  </si>
  <si>
    <t xml:space="preserve">Լաբորատոր չափումների իրականացում։    </t>
  </si>
  <si>
    <t>7. ՀՀ ՄԱԿԿ-ի ռադիոքիմիական լաբորատորիայի զարգացման և շահագործման աշխատանքներ</t>
  </si>
  <si>
    <t>- ռիսկի գնահատման գծով առաջատար մասնագետ</t>
  </si>
  <si>
    <r>
      <rPr>
        <b/>
        <sz val="14"/>
        <rFont val="GHEA Grapalat"/>
        <family val="3"/>
      </rPr>
      <t>ՆԱԽԱՀԱՇԻՎ</t>
    </r>
    <r>
      <rPr>
        <b/>
        <sz val="12"/>
        <rFont val="GHEA Grapalat"/>
        <family val="3"/>
      </rPr>
      <t xml:space="preserve">
2021 թվականին ՀՀ միջուկային անվտանգության կարգավորման կոմիտեին փորձաքննության ծառայությունների (փորձաքննության անցկացման, ՀԱԷԿ-ի № 2 էներգաբլոկի շահագործման անվտանգության գնահատման, գիտահետազոտական աշխատանքների իրականացման, կարգավորող փաստաթղթերի մշակման, ռադիոքիմիական լաբորատորիայի զարգացման և շահագործման աշխատանքներ ու կարգավորող մարմնին այլ տեխնիկական աջակցության) մատուցման </t>
    </r>
  </si>
  <si>
    <t>NRSC+Lab</t>
  </si>
  <si>
    <t>2. ՀՀ ՄԱԿԿ-ի գործունեությունն ապահովող գիտահետազոտական աշխատանքներ</t>
  </si>
  <si>
    <t>2.4</t>
  </si>
  <si>
    <t>2.5</t>
  </si>
  <si>
    <t>2.6</t>
  </si>
  <si>
    <t>2.7</t>
  </si>
  <si>
    <t>2.8</t>
  </si>
  <si>
    <t>«Ատոմային էներգիայի օգտագործման մասին» ՀՀ օրենքի նախագծի լրամշակում:</t>
  </si>
  <si>
    <t>3. Ատոմային էներգիայի օգտագործման օբյեկտների միջուկային և ռադիացիոն անվտանգության վերահսկողության գործընթացին աջակցող աշխատանքներ</t>
  </si>
  <si>
    <t xml:space="preserve">4. Նոր մասնագետների պատրաստում ՀՀ ՄԱԿԿ-ի և Կենտրոնի համար </t>
  </si>
  <si>
    <t>5. Շրջակա միջավայրի ճառագայթային մոնիթորինգ</t>
  </si>
  <si>
    <t xml:space="preserve">Ատոմային էներգիայի օգտագործման օբյեկտների անվտանգության գնահատում, տեխնիկական որոշումների, կարգավորող փաստաթղթերի նախագծերի, մոդիֆիկացիաների անվտանգությունը հիմնավորող փաստաթղթերի, միջուկային և ճառագայթային վտանգ ներկայացնող աշխատանքների կատարման ծրագրերի, սեյսմիկ անվտանգության վերագնահատման ծրագրի իրականացմանը  վերաբերող փաստաթղթերի  և միջուկային ու ճառագայթային անվտանգությանը վերաբերող այլ փաստաթղթերի գնահատում և փորձաքննություն: </t>
  </si>
  <si>
    <t>- սեյսմիկ անվտանգության գծով գլխավոր մասնագետ</t>
  </si>
  <si>
    <t>Ռադիոակտիվ թափոնների կառավարման բնագավառի կարգավորող փաստաթղթերի մշակում և լրամշակում:</t>
  </si>
  <si>
    <t>Ներքին ազդակների ԱՀՎ-ի արդյունքների հիման վրա ՀԱԷԿ-ում միջադեպերի կարևորության գնահատման ծրագրային միջոցի լրամշակում:</t>
  </si>
  <si>
    <t>Աջակցություն միջուկային տեղակայանքներում և ռադիոակտիվ աղբյուրների օգտագործման հետ կապված պատահարների վերաբերյալ հաշվետվությունների (IRS, INES) ներկայացման, ԱԷՄԳ-ի INIS, RASIMS, IRMIS տեղեկատվական համակարգերում մասնակցության, CBRN, INTERPOL կազմակերպությունների գործունեության հետ կապված ՀՀ ՄԱԿԿ-ի ստանձնած պարտականությունների կատարմանը, ինչպես նաև ԱԷՄԳ-ի տարածաշրջանային RER ծրագրերում՝ որպես կոնտակտային անձ (քոնթերփարթ) հանդես գալու հետ կապված պարտականությունների կատարում</t>
  </si>
  <si>
    <t xml:space="preserve">Վաղ ահազանգման ռադիացիոն մոնիթորինգի համակարգի (EWRMS - Early Warning Radiation Monitoring System) սպասարկում։    </t>
  </si>
  <si>
    <t>5.2</t>
  </si>
  <si>
    <t xml:space="preserve">Շինանյութի ճառագայթային մոնիթորինգ։    </t>
  </si>
  <si>
    <t>Ընդամենը 3 մասնագետի պատրաստում /հազ. դրամ/</t>
  </si>
  <si>
    <r>
      <rPr>
        <b/>
        <sz val="14"/>
        <rFont val="GHEA Grapalat"/>
        <family val="3"/>
      </rPr>
      <t>ՆԱԽԱՀԱՇԻՎ</t>
    </r>
    <r>
      <rPr>
        <b/>
        <sz val="12"/>
        <rFont val="GHEA Grapalat"/>
        <family val="3"/>
      </rPr>
      <t xml:space="preserve">
2024 թվականին ՀՀ միջուկային անվտանգության կարգավորման կոմիտեին փորձաքննության ծառայությունների (փորձաքննության անցկացման, ՀԱԷԿ-ի № 2 էներգաբլոկի շահագործման անվտանգության գնահատման, գիտահետազոտական աշխատանքների իրականացման, կարգավորող փաստաթղթերի մշակման 
ու կարգավորող մարմնին այլ տեխնիկական աջակցության) մատուցման
</t>
    </r>
  </si>
  <si>
    <t xml:space="preserve">ՀԱԷԿ-ի №2 էներգաբլոկի ռեակտորի ակտիվ գոտու 36-րդ բեռնավորման նեյտրոնաֆիզիկական բնութագրերի փորձաքննություն: ՀԱԷԿ-ի № 2 էներգաբլոկի ռեակտորի ակտիվ գոտու վերաբեռնավորման ծրագրի փորձաքննություն: Ակտիվ գոտու ու միջուկային վառելիքի հետ աշխատանքների անվտանգության հիմնավորման գնահատում: </t>
  </si>
  <si>
    <t>ՀԱԷԿ-ի 2-րդ էներգաբլոկի շահագործման ժամկետի կրկնակի երկարացման ընթացքում ակտիվ գոտու հովացման համակարգի մոդերնիզացիայի առաջարկվող տարբերակների գնահատում ջերմահիդրավլիկ մոդելների կիրառմամբ:</t>
  </si>
  <si>
    <t>Փոքր մոդուլային ռեակտորների անվտանգության առանձնահատկությունների ուսումնասիրություն:</t>
  </si>
  <si>
    <t>Բժշկական ախտորոշիչ ռենտգենյան սարքերի համար պացիենտների տարբեր օրգաններում կլանված դոզաների վերլուծություն՝ ՀՀ-ում գործող ուղղորդիչ մակարդակների լրամշակման համար (դիրեկտիվների հարմոնիզացիայի ենթախնդիր):</t>
  </si>
  <si>
    <t>ՀՀ կառավարության 24.12.2001թ. «Միջուկային և ռադիոակտիվ նյութերի փոխադրման հատուկ կանոնները հաստատելու մասին» № 1263 որոշման լրամշակում:</t>
  </si>
  <si>
    <t>Միջուկային անվտանգության մասին կոնվենցիայի շրջանակներում և «Աշխատած վառելիքի և ռադիոակտիվ թափոնների կառավարման անվտանգության մասին» համատեղ կոնվենցիայի շրջանակներում այլ երկրների ազգային հաշվետվությունների վերլուծություն:</t>
  </si>
  <si>
    <t>MicroShield ծրագրի միջոցով եռաչափ աղբյուրների մոդելավորում և դրանցով պայմանավորված ճառագայթման դոզաների հաշվարկների կատարում:</t>
  </si>
  <si>
    <t>2.9</t>
  </si>
  <si>
    <t>ՀԱԷԿ-ի վթարային իրավիճակների ճառագայթային հետևանքների գնահատում՝ վթարային պատրաստվածության և հակազդման միջոցառումների օպտիմալացման նպատակով:</t>
  </si>
  <si>
    <t>ՋՋԷՌ շահագործող երկրների կարգավորող մարմինների ֆորումի անվտանգության հավանականային գնահատման (ԱՀԳ) խմբի աշխատանքային ծրագրով սահմանված հետազոտական խնդիրներ:</t>
  </si>
  <si>
    <t>Միջուկային անվտանգության մասին կոնվենցիայի շրջանակներում ՀՀ ազգային հաշվետվության համապատասխան մասերի մշակում:</t>
  </si>
  <si>
    <t>«Աշխատած վառելիքի և ռադիոակտիվ թափոնների կառավարման անվտանգության մասին» համատեղ կոնվենցիայի շրջանակներում ՀՀ ազգային հաշվետվության համապատասխան մասերի և միջազգային փորձագիտական հանրության կողմից տրված հարցերի պատասխանների մշակում:</t>
  </si>
  <si>
    <t>Աջակցություն ՀՀ ՄԱԿԿ-ի վթարային կենտրոնի աշխատանքներին։</t>
  </si>
  <si>
    <t>ՎԵՐԱԴԻՐ ԾԱԽՍԵՐԻ ՆԱԽԱՀԱՇԻՎ (լաբորատորիա)</t>
  </si>
  <si>
    <t>Անվտանգության/պահակային ծառայության աշխատավարձի ֆոնդ (3 հերթափոխ)</t>
  </si>
  <si>
    <t>Գրասենյակի պահպանման ծախսեր</t>
  </si>
  <si>
    <t>Գազ</t>
  </si>
  <si>
    <t>Ջուր</t>
  </si>
  <si>
    <t xml:space="preserve">Աղբահանություն և կոյուղի </t>
  </si>
  <si>
    <t>Լաբորատոր ծախսեր</t>
  </si>
  <si>
    <t xml:space="preserve">Քիմիական նյութեր </t>
  </si>
  <si>
    <t>Քիմիկան վերլուծության համար անհրաժեշտ պարագաներ և միջոցներ</t>
  </si>
  <si>
    <t xml:space="preserve">Անհրաժեշտ պաշտպանական պարագաներ և միջոցներ </t>
  </si>
  <si>
    <t>Հատուկ կոյուղի և օդափոխություն (ջրահեռացման առանձնացված փակ ցիկլ), ներհոս/արտահոս օդափոխության փակ համակարգի սպասարկում</t>
  </si>
  <si>
    <t>Ֆիզիկական պաշտպանության համակարգի սպասարկման ծախսեր</t>
  </si>
  <si>
    <t>Լաբորատոր տեխնիկական համակարգերի, սարքերի և սարքավորումների սպասարկման ծախսեր</t>
  </si>
  <si>
    <t>2.10</t>
  </si>
  <si>
    <t>2.11</t>
  </si>
  <si>
    <t>2024 թվականին ՀՀ միջուկային անվտանգության կարգավորման կոմիտեին փորձաքննության ծառայությունների (փորձաքննության անցկացման, ՀԱԷԿ-ի № 2 էներգաբլոկի շահագործման անվտանգության գնահատման, գիտահետազոտական աշխատանքների իրականացման, կարգավորող փաստաթղթերի մշակման ու կարգավորող մարմնին այլ տեխնիկական աջակցության) մատուցման</t>
  </si>
  <si>
    <t>գլխ</t>
  </si>
  <si>
    <t>առաջ</t>
  </si>
  <si>
    <t>2024 թվականին ՀՀ միջուկային անվտանգության կարգավորման կոմիտեին փորձաքննության ծառայությունների (փորձաքննության անցկացման, ՀԱԷԿ-ի № 2 էներգաբլոկի շահագործման անվտանգության գնահատման, գիտահետազոտական աշխատանքների իրականացման, կարգավորող փաստաթղթերի մշակման, ռադիոքիմիական լաբորատորիայի զարգացման և շահագործման աշխատանքներ ու կարգավորող մարմնին այլ տեխնիկական աջակցության) մատուցման</t>
  </si>
  <si>
    <r>
      <t>ՀՀ ՄԱԿԿ-ի և Կենտրոնի համար նոր մասնագետների պատրաստման աշխատանքներ (3</t>
    </r>
    <r>
      <rPr>
        <b/>
        <sz val="8"/>
        <color rgb="FFFF0000"/>
        <rFont val="GHEA Grapalat"/>
        <family val="3"/>
      </rPr>
      <t xml:space="preserve"> </t>
    </r>
    <r>
      <rPr>
        <sz val="8"/>
        <rFont val="GHEA Grapalat"/>
        <family val="3"/>
      </rPr>
      <t>պատրաստվող մասնագետ):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</si>
</sst>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"/>
    <numFmt numFmtId="165" formatCode="0.000"/>
    <numFmt numFmtId="166" formatCode="0.0%"/>
    <numFmt numFmtId="167" formatCode="#,##0.000"/>
    <numFmt numFmtId="168" formatCode="#,##0.00000000000000"/>
    <numFmt numFmtId="169" formatCode="0.0"/>
  </numFmts>
  <fonts count="44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Armenian"/>
      <family val="2"/>
    </font>
    <font>
      <b/>
      <sz val="14"/>
      <name val="GHEA Grapalat"/>
      <family val="3"/>
    </font>
    <font>
      <b/>
      <sz val="12"/>
      <name val="GHEA Grapalat"/>
      <family val="3"/>
    </font>
    <font>
      <sz val="10"/>
      <name val="GHEA Grapalat"/>
      <family val="3"/>
    </font>
    <font>
      <b/>
      <sz val="9"/>
      <name val="GHEA Grapalat"/>
      <family val="3"/>
    </font>
    <font>
      <b/>
      <sz val="11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sz val="8"/>
      <color rgb="FFFF0000"/>
      <name val="GHEA Grapalat"/>
      <family val="3"/>
    </font>
    <font>
      <b/>
      <i/>
      <sz val="10"/>
      <name val="GHEA Grapalat"/>
      <family val="3"/>
    </font>
    <font>
      <b/>
      <sz val="10"/>
      <name val="GHEA Grapalat"/>
      <family val="3"/>
    </font>
    <font>
      <sz val="8"/>
      <color theme="1"/>
      <name val="GHEA Grapalat"/>
      <family val="3"/>
    </font>
    <font>
      <b/>
      <i/>
      <sz val="10"/>
      <color theme="1"/>
      <name val="GHEA Grapalat"/>
      <family val="3"/>
    </font>
    <font>
      <b/>
      <sz val="9"/>
      <color theme="1"/>
      <name val="GHEA Grapalat"/>
      <family val="3"/>
    </font>
    <font>
      <b/>
      <sz val="8"/>
      <color theme="1"/>
      <name val="GHEA Grapalat"/>
      <family val="3"/>
    </font>
    <font>
      <i/>
      <sz val="10"/>
      <name val="GHEA Grapalat"/>
      <family val="3"/>
    </font>
    <font>
      <b/>
      <i/>
      <sz val="10"/>
      <color theme="0"/>
      <name val="GHEA Grapalat"/>
      <family val="3"/>
    </font>
    <font>
      <sz val="8"/>
      <color theme="0"/>
      <name val="GHEA Grapalat"/>
      <family val="3"/>
    </font>
    <font>
      <sz val="9"/>
      <name val="GHEA Grapalat"/>
      <family val="3"/>
    </font>
    <font>
      <b/>
      <sz val="8"/>
      <color rgb="FFFF0000"/>
      <name val="GHEA Grapalat"/>
      <family val="3"/>
    </font>
    <font>
      <i/>
      <sz val="9"/>
      <name val="GHEA Grapalat"/>
      <family val="3"/>
    </font>
    <font>
      <i/>
      <sz val="8"/>
      <name val="GHEA Grapalat"/>
      <family val="3"/>
    </font>
    <font>
      <sz val="11"/>
      <color theme="1"/>
      <name val="Calibri"/>
      <family val="2"/>
      <scheme val="minor"/>
    </font>
    <font>
      <sz val="9"/>
      <color indexed="8"/>
      <name val="GHEA Grapalat"/>
      <family val="3"/>
    </font>
    <font>
      <sz val="8"/>
      <color indexed="8"/>
      <name val="GHEA Grapalat"/>
      <family val="3"/>
    </font>
    <font>
      <b/>
      <sz val="8"/>
      <color theme="0"/>
      <name val="GHEA Grapalat"/>
      <family val="3"/>
    </font>
    <font>
      <b/>
      <sz val="10"/>
      <color rgb="FFFF0000"/>
      <name val="GHEA Grapalat"/>
      <family val="3"/>
    </font>
    <font>
      <sz val="9"/>
      <color rgb="FFFF0000"/>
      <name val="GHEA Grapalat"/>
      <family val="3"/>
    </font>
    <font>
      <sz val="10"/>
      <color rgb="FFFF0000"/>
      <name val="GHEA Grapalat"/>
      <family val="3"/>
    </font>
    <font>
      <sz val="10"/>
      <name val="Arial"/>
      <family val="2"/>
      <charset val="204"/>
    </font>
    <font>
      <i/>
      <sz val="10"/>
      <color theme="1"/>
      <name val="GHEA Grapalat"/>
      <family val="3"/>
    </font>
    <font>
      <sz val="10"/>
      <color theme="0"/>
      <name val="GHEA Grapalat"/>
      <family val="3"/>
    </font>
    <font>
      <sz val="9"/>
      <color theme="0"/>
      <name val="GHEA Grapalat"/>
      <family val="3"/>
    </font>
    <font>
      <b/>
      <i/>
      <sz val="10"/>
      <color rgb="FFFF0000"/>
      <name val="GHEA Grapalat"/>
      <family val="3"/>
    </font>
    <font>
      <b/>
      <sz val="10"/>
      <color theme="0"/>
      <name val="GHEA Grapalat"/>
      <family val="3"/>
    </font>
    <font>
      <b/>
      <sz val="12"/>
      <color rgb="FFFF0000"/>
      <name val="GHEA Grapalat"/>
      <family val="3"/>
    </font>
    <font>
      <b/>
      <sz val="16"/>
      <name val="GHEA Grapalat"/>
      <family val="3"/>
    </font>
    <font>
      <sz val="8"/>
      <color rgb="FF000000"/>
      <name val="GHEA Grapalat"/>
      <family val="3"/>
    </font>
    <font>
      <b/>
      <i/>
      <sz val="10"/>
      <color rgb="FF000000"/>
      <name val="GHEA Grapalat"/>
      <family val="3"/>
    </font>
    <font>
      <b/>
      <sz val="18"/>
      <color rgb="FFFF0000"/>
      <name val="GHEA Grapalat"/>
      <family val="3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9" fontId="26" fillId="0" borderId="0" applyFont="0" applyFill="0" applyBorder="0" applyAlignment="0" applyProtection="0"/>
    <xf numFmtId="0" fontId="4" fillId="0" borderId="0"/>
    <xf numFmtId="0" fontId="33" fillId="0" borderId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0">
    <xf numFmtId="0" fontId="0" fillId="0" borderId="0" xfId="0"/>
    <xf numFmtId="0" fontId="7" fillId="2" borderId="0" xfId="2" applyFont="1" applyFill="1" applyAlignment="1">
      <alignment vertical="center"/>
    </xf>
    <xf numFmtId="0" fontId="8" fillId="2" borderId="0" xfId="2" applyFont="1" applyFill="1" applyAlignment="1">
      <alignment vertical="center"/>
    </xf>
    <xf numFmtId="0" fontId="10" fillId="2" borderId="1" xfId="2" applyFont="1" applyFill="1" applyBorder="1" applyAlignment="1">
      <alignment horizontal="center" vertical="center" wrapText="1"/>
    </xf>
    <xf numFmtId="164" fontId="10" fillId="2" borderId="1" xfId="2" applyNumberFormat="1" applyFont="1" applyFill="1" applyBorder="1" applyAlignment="1">
      <alignment horizontal="center" vertical="center" wrapText="1"/>
    </xf>
    <xf numFmtId="0" fontId="11" fillId="2" borderId="0" xfId="2" applyFont="1" applyFill="1" applyAlignment="1">
      <alignment vertical="center"/>
    </xf>
    <xf numFmtId="0" fontId="11" fillId="2" borderId="1" xfId="2" applyFont="1" applyFill="1" applyBorder="1" applyAlignment="1">
      <alignment vertical="center" wrapText="1"/>
    </xf>
    <xf numFmtId="0" fontId="11" fillId="2" borderId="1" xfId="2" applyFont="1" applyFill="1" applyBorder="1" applyAlignment="1">
      <alignment horizontal="center" vertical="center" wrapText="1"/>
    </xf>
    <xf numFmtId="49" fontId="11" fillId="2" borderId="1" xfId="2" applyNumberFormat="1" applyFont="1" applyFill="1" applyBorder="1" applyAlignment="1">
      <alignment horizontal="left" vertical="center" wrapText="1"/>
    </xf>
    <xf numFmtId="165" fontId="11" fillId="2" borderId="1" xfId="2" applyNumberFormat="1" applyFont="1" applyFill="1" applyBorder="1" applyAlignment="1">
      <alignment horizontal="center" vertical="center" wrapText="1"/>
    </xf>
    <xf numFmtId="164" fontId="11" fillId="2" borderId="1" xfId="2" applyNumberFormat="1" applyFont="1" applyFill="1" applyBorder="1" applyAlignment="1">
      <alignment horizontal="center" vertical="center" wrapText="1"/>
    </xf>
    <xf numFmtId="0" fontId="13" fillId="2" borderId="1" xfId="2" applyFont="1" applyFill="1" applyBorder="1" applyAlignment="1">
      <alignment vertical="center" wrapText="1"/>
    </xf>
    <xf numFmtId="0" fontId="13" fillId="2" borderId="1" xfId="2" applyFont="1" applyFill="1" applyBorder="1" applyAlignment="1">
      <alignment horizontal="center" vertical="center" wrapText="1"/>
    </xf>
    <xf numFmtId="0" fontId="13" fillId="2" borderId="1" xfId="2" applyFont="1" applyFill="1" applyBorder="1" applyAlignment="1">
      <alignment horizontal="center" vertical="center"/>
    </xf>
    <xf numFmtId="0" fontId="14" fillId="2" borderId="1" xfId="2" applyFont="1" applyFill="1" applyBorder="1" applyAlignment="1">
      <alignment horizontal="center" vertical="center" wrapText="1"/>
    </xf>
    <xf numFmtId="0" fontId="13" fillId="2" borderId="0" xfId="2" applyFont="1" applyFill="1" applyAlignment="1">
      <alignment vertical="center" wrapText="1"/>
    </xf>
    <xf numFmtId="0" fontId="13" fillId="2" borderId="0" xfId="2" applyFont="1" applyFill="1" applyAlignment="1">
      <alignment horizontal="center" vertical="center"/>
    </xf>
    <xf numFmtId="164" fontId="13" fillId="2" borderId="0" xfId="2" applyNumberFormat="1" applyFont="1" applyFill="1" applyAlignment="1">
      <alignment horizontal="center" vertical="center"/>
    </xf>
    <xf numFmtId="0" fontId="10" fillId="0" borderId="1" xfId="2" applyFont="1" applyBorder="1" applyAlignment="1">
      <alignment horizontal="center" vertical="center" wrapText="1"/>
    </xf>
    <xf numFmtId="164" fontId="10" fillId="0" borderId="1" xfId="2" applyNumberFormat="1" applyFont="1" applyBorder="1" applyAlignment="1">
      <alignment horizontal="center" vertical="center" wrapText="1"/>
    </xf>
    <xf numFmtId="49" fontId="15" fillId="2" borderId="1" xfId="2" applyNumberFormat="1" applyFont="1" applyFill="1" applyBorder="1" applyAlignment="1">
      <alignment horizontal="left" vertical="center" wrapText="1"/>
    </xf>
    <xf numFmtId="165" fontId="15" fillId="2" borderId="1" xfId="2" applyNumberFormat="1" applyFont="1" applyFill="1" applyBorder="1" applyAlignment="1">
      <alignment horizontal="center" vertical="center" wrapText="1"/>
    </xf>
    <xf numFmtId="164" fontId="15" fillId="2" borderId="1" xfId="2" applyNumberFormat="1" applyFont="1" applyFill="1" applyBorder="1" applyAlignment="1">
      <alignment horizontal="center" vertical="center"/>
    </xf>
    <xf numFmtId="0" fontId="16" fillId="2" borderId="1" xfId="2" applyFont="1" applyFill="1" applyBorder="1" applyAlignment="1">
      <alignment vertical="center" wrapText="1"/>
    </xf>
    <xf numFmtId="0" fontId="16" fillId="2" borderId="1" xfId="2" applyFont="1" applyFill="1" applyBorder="1" applyAlignment="1">
      <alignment horizontal="center" vertical="center"/>
    </xf>
    <xf numFmtId="164" fontId="16" fillId="2" borderId="1" xfId="2" applyNumberFormat="1" applyFont="1" applyFill="1" applyBorder="1" applyAlignment="1">
      <alignment horizontal="center" vertical="center"/>
    </xf>
    <xf numFmtId="49" fontId="15" fillId="2" borderId="0" xfId="2" applyNumberFormat="1" applyFont="1" applyFill="1" applyAlignment="1">
      <alignment horizontal="center" vertical="center" wrapText="1"/>
    </xf>
    <xf numFmtId="0" fontId="16" fillId="2" borderId="0" xfId="2" applyFont="1" applyFill="1" applyAlignment="1">
      <alignment vertical="center" wrapText="1"/>
    </xf>
    <xf numFmtId="0" fontId="16" fillId="2" borderId="0" xfId="2" applyFont="1" applyFill="1" applyAlignment="1">
      <alignment horizontal="center" vertical="center"/>
    </xf>
    <xf numFmtId="164" fontId="16" fillId="2" borderId="0" xfId="2" applyNumberFormat="1" applyFont="1" applyFill="1" applyAlignment="1">
      <alignment horizontal="center" vertical="center"/>
    </xf>
    <xf numFmtId="0" fontId="8" fillId="0" borderId="0" xfId="2" applyFont="1" applyAlignment="1">
      <alignment vertical="center"/>
    </xf>
    <xf numFmtId="0" fontId="11" fillId="0" borderId="1" xfId="2" applyFont="1" applyBorder="1" applyAlignment="1">
      <alignment vertical="center" wrapText="1"/>
    </xf>
    <xf numFmtId="165" fontId="15" fillId="0" borderId="1" xfId="2" applyNumberFormat="1" applyFont="1" applyBorder="1" applyAlignment="1">
      <alignment horizontal="center" vertical="center" wrapText="1"/>
    </xf>
    <xf numFmtId="164" fontId="11" fillId="0" borderId="1" xfId="2" applyNumberFormat="1" applyFont="1" applyBorder="1" applyAlignment="1">
      <alignment horizontal="center" vertical="center"/>
    </xf>
    <xf numFmtId="0" fontId="14" fillId="0" borderId="1" xfId="2" applyFont="1" applyBorder="1" applyAlignment="1">
      <alignment horizontal="center" vertical="center" wrapText="1"/>
    </xf>
    <xf numFmtId="0" fontId="13" fillId="0" borderId="1" xfId="2" applyFont="1" applyBorder="1" applyAlignment="1">
      <alignment horizontal="center" vertical="center"/>
    </xf>
    <xf numFmtId="0" fontId="13" fillId="0" borderId="1" xfId="2" applyFont="1" applyBorder="1" applyAlignment="1">
      <alignment horizontal="center" vertical="center" wrapText="1"/>
    </xf>
    <xf numFmtId="164" fontId="13" fillId="0" borderId="1" xfId="2" applyNumberFormat="1" applyFont="1" applyBorder="1" applyAlignment="1">
      <alignment horizontal="center" vertical="center"/>
    </xf>
    <xf numFmtId="0" fontId="15" fillId="2" borderId="1" xfId="2" applyFont="1" applyFill="1" applyBorder="1" applyAlignment="1">
      <alignment vertical="center" wrapText="1"/>
    </xf>
    <xf numFmtId="0" fontId="17" fillId="2" borderId="0" xfId="2" applyFont="1" applyFill="1" applyAlignment="1">
      <alignment vertical="center"/>
    </xf>
    <xf numFmtId="0" fontId="18" fillId="2" borderId="1" xfId="2" applyFont="1" applyFill="1" applyBorder="1" applyAlignment="1">
      <alignment horizontal="center" vertical="center" wrapText="1"/>
    </xf>
    <xf numFmtId="164" fontId="18" fillId="2" borderId="1" xfId="2" applyNumberFormat="1" applyFont="1" applyFill="1" applyBorder="1" applyAlignment="1">
      <alignment horizontal="center" vertical="center" wrapText="1"/>
    </xf>
    <xf numFmtId="0" fontId="19" fillId="2" borderId="0" xfId="2" applyFont="1" applyFill="1" applyAlignment="1">
      <alignment vertical="center"/>
    </xf>
    <xf numFmtId="0" fontId="13" fillId="2" borderId="0" xfId="2" applyFont="1" applyFill="1" applyAlignment="1">
      <alignment vertical="center"/>
    </xf>
    <xf numFmtId="49" fontId="11" fillId="2" borderId="0" xfId="2" applyNumberFormat="1" applyFont="1" applyFill="1" applyAlignment="1">
      <alignment horizontal="center" vertical="center" wrapText="1"/>
    </xf>
    <xf numFmtId="164" fontId="20" fillId="2" borderId="0" xfId="2" applyNumberFormat="1" applyFont="1" applyFill="1" applyAlignment="1">
      <alignment horizontal="center" vertical="center"/>
    </xf>
    <xf numFmtId="0" fontId="21" fillId="2" borderId="0" xfId="2" applyFont="1" applyFill="1" applyAlignment="1">
      <alignment vertical="center"/>
    </xf>
    <xf numFmtId="0" fontId="20" fillId="2" borderId="0" xfId="2" applyFont="1" applyFill="1" applyAlignment="1">
      <alignment horizontal="center" vertical="center"/>
    </xf>
    <xf numFmtId="0" fontId="22" fillId="2" borderId="0" xfId="2" applyFont="1" applyFill="1" applyAlignment="1">
      <alignment vertical="center"/>
    </xf>
    <xf numFmtId="0" fontId="11" fillId="2" borderId="0" xfId="2" applyFont="1" applyFill="1" applyAlignment="1">
      <alignment horizontal="center" vertical="center" wrapText="1"/>
    </xf>
    <xf numFmtId="164" fontId="11" fillId="2" borderId="0" xfId="2" applyNumberFormat="1" applyFont="1" applyFill="1" applyAlignment="1">
      <alignment vertical="center"/>
    </xf>
    <xf numFmtId="0" fontId="7" fillId="2" borderId="0" xfId="2" applyFont="1" applyFill="1" applyAlignment="1">
      <alignment horizontal="center" vertical="center"/>
    </xf>
    <xf numFmtId="0" fontId="25" fillId="2" borderId="1" xfId="2" applyFont="1" applyFill="1" applyBorder="1" applyAlignment="1">
      <alignment horizontal="center" vertical="center" wrapText="1"/>
    </xf>
    <xf numFmtId="4" fontId="11" fillId="2" borderId="1" xfId="2" applyNumberFormat="1" applyFont="1" applyFill="1" applyBorder="1" applyAlignment="1">
      <alignment vertical="center"/>
    </xf>
    <xf numFmtId="4" fontId="21" fillId="2" borderId="0" xfId="2" applyNumberFormat="1" applyFont="1" applyFill="1" applyAlignment="1">
      <alignment vertical="center"/>
    </xf>
    <xf numFmtId="4" fontId="28" fillId="2" borderId="1" xfId="2" applyNumberFormat="1" applyFont="1" applyFill="1" applyBorder="1" applyAlignment="1">
      <alignment vertical="center"/>
    </xf>
    <xf numFmtId="167" fontId="11" fillId="2" borderId="1" xfId="2" applyNumberFormat="1" applyFont="1" applyFill="1" applyBorder="1" applyAlignment="1">
      <alignment vertical="center"/>
    </xf>
    <xf numFmtId="4" fontId="29" fillId="2" borderId="0" xfId="2" applyNumberFormat="1" applyFont="1" applyFill="1" applyAlignment="1">
      <alignment vertical="center"/>
    </xf>
    <xf numFmtId="0" fontId="31" fillId="2" borderId="0" xfId="2" applyFont="1" applyFill="1" applyAlignment="1">
      <alignment vertical="center"/>
    </xf>
    <xf numFmtId="0" fontId="32" fillId="2" borderId="0" xfId="2" applyFont="1" applyFill="1" applyAlignment="1">
      <alignment vertical="center"/>
    </xf>
    <xf numFmtId="164" fontId="32" fillId="0" borderId="0" xfId="2" applyNumberFormat="1" applyFont="1" applyAlignment="1">
      <alignment horizontal="center" vertical="center"/>
    </xf>
    <xf numFmtId="0" fontId="12" fillId="2" borderId="0" xfId="2" applyFont="1" applyFill="1" applyAlignment="1">
      <alignment vertical="center"/>
    </xf>
    <xf numFmtId="0" fontId="32" fillId="0" borderId="0" xfId="2" applyFont="1" applyAlignment="1">
      <alignment horizontal="center" vertical="center"/>
    </xf>
    <xf numFmtId="0" fontId="12" fillId="0" borderId="0" xfId="2" applyFont="1" applyAlignment="1">
      <alignment vertical="center"/>
    </xf>
    <xf numFmtId="164" fontId="12" fillId="0" borderId="0" xfId="2" applyNumberFormat="1" applyFont="1" applyAlignment="1">
      <alignment vertical="center"/>
    </xf>
    <xf numFmtId="0" fontId="32" fillId="2" borderId="0" xfId="2" applyFont="1" applyFill="1" applyAlignment="1">
      <alignment horizontal="center" vertical="center"/>
    </xf>
    <xf numFmtId="164" fontId="12" fillId="2" borderId="0" xfId="2" applyNumberFormat="1" applyFont="1" applyFill="1" applyAlignment="1">
      <alignment vertical="center"/>
    </xf>
    <xf numFmtId="0" fontId="7" fillId="0" borderId="0" xfId="3" applyFont="1"/>
    <xf numFmtId="0" fontId="14" fillId="2" borderId="1" xfId="3" applyFont="1" applyFill="1" applyBorder="1" applyAlignment="1">
      <alignment horizontal="center" vertical="center" wrapText="1"/>
    </xf>
    <xf numFmtId="167" fontId="7" fillId="2" borderId="1" xfId="3" applyNumberFormat="1" applyFont="1" applyFill="1" applyBorder="1" applyAlignment="1">
      <alignment horizontal="center" vertical="center" wrapText="1"/>
    </xf>
    <xf numFmtId="0" fontId="32" fillId="0" borderId="0" xfId="3" applyFont="1"/>
    <xf numFmtId="167" fontId="14" fillId="2" borderId="4" xfId="3" applyNumberFormat="1" applyFont="1" applyFill="1" applyBorder="1" applyAlignment="1">
      <alignment horizontal="center" vertical="center" wrapText="1"/>
    </xf>
    <xf numFmtId="2" fontId="7" fillId="2" borderId="0" xfId="3" applyNumberFormat="1" applyFont="1" applyFill="1"/>
    <xf numFmtId="49" fontId="11" fillId="0" borderId="0" xfId="2" applyNumberFormat="1" applyFont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13" fillId="0" borderId="0" xfId="2" applyFont="1" applyAlignment="1">
      <alignment horizontal="center" vertical="center"/>
    </xf>
    <xf numFmtId="0" fontId="13" fillId="0" borderId="0" xfId="2" applyFont="1" applyAlignment="1">
      <alignment horizontal="center" vertical="center" wrapText="1"/>
    </xf>
    <xf numFmtId="164" fontId="13" fillId="0" borderId="0" xfId="2" applyNumberFormat="1" applyFont="1" applyAlignment="1">
      <alignment horizontal="center" vertical="center"/>
    </xf>
    <xf numFmtId="0" fontId="7" fillId="2" borderId="0" xfId="3" applyFont="1" applyFill="1" applyAlignment="1">
      <alignment vertical="center"/>
    </xf>
    <xf numFmtId="0" fontId="7" fillId="2" borderId="0" xfId="3" applyFont="1" applyFill="1" applyAlignment="1">
      <alignment vertical="center" wrapText="1"/>
    </xf>
    <xf numFmtId="0" fontId="7" fillId="2" borderId="1" xfId="3" applyFont="1" applyFill="1" applyBorder="1" applyAlignment="1">
      <alignment horizontal="center" vertical="center"/>
    </xf>
    <xf numFmtId="0" fontId="7" fillId="2" borderId="1" xfId="3" applyFont="1" applyFill="1" applyBorder="1" applyAlignment="1">
      <alignment vertical="center" wrapText="1"/>
    </xf>
    <xf numFmtId="0" fontId="11" fillId="2" borderId="1" xfId="3" applyFont="1" applyFill="1" applyBorder="1" applyAlignment="1">
      <alignment horizontal="center" vertical="center"/>
    </xf>
    <xf numFmtId="0" fontId="7" fillId="2" borderId="1" xfId="3" applyFont="1" applyFill="1" applyBorder="1" applyAlignment="1">
      <alignment horizontal="left" vertical="center" wrapText="1"/>
    </xf>
    <xf numFmtId="0" fontId="7" fillId="0" borderId="0" xfId="3" applyFont="1" applyAlignment="1">
      <alignment vertical="center"/>
    </xf>
    <xf numFmtId="0" fontId="7" fillId="0" borderId="0" xfId="3" applyFont="1" applyAlignment="1">
      <alignment vertical="center" wrapText="1"/>
    </xf>
    <xf numFmtId="0" fontId="7" fillId="0" borderId="0" xfId="3" applyFont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1" fillId="3" borderId="1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horizontal="left" vertical="center" wrapText="1"/>
    </xf>
    <xf numFmtId="0" fontId="15" fillId="3" borderId="1" xfId="2" applyFont="1" applyFill="1" applyBorder="1" applyAlignment="1">
      <alignment vertical="center" wrapText="1"/>
    </xf>
    <xf numFmtId="0" fontId="11" fillId="3" borderId="7" xfId="2" applyFont="1" applyFill="1" applyBorder="1" applyAlignment="1">
      <alignment vertical="center" wrapText="1"/>
    </xf>
    <xf numFmtId="0" fontId="34" fillId="0" borderId="0" xfId="0" applyFont="1"/>
    <xf numFmtId="0" fontId="14" fillId="2" borderId="0" xfId="2" applyFont="1" applyFill="1" applyAlignment="1">
      <alignment horizontal="left" vertical="center"/>
    </xf>
    <xf numFmtId="164" fontId="13" fillId="2" borderId="1" xfId="2" applyNumberFormat="1" applyFont="1" applyFill="1" applyBorder="1" applyAlignment="1">
      <alignment horizontal="center" vertical="center"/>
    </xf>
    <xf numFmtId="164" fontId="11" fillId="2" borderId="1" xfId="2" applyNumberFormat="1" applyFont="1" applyFill="1" applyBorder="1" applyAlignment="1">
      <alignment horizontal="center" vertical="center"/>
    </xf>
    <xf numFmtId="0" fontId="14" fillId="2" borderId="0" xfId="2" applyFont="1" applyFill="1" applyAlignment="1">
      <alignment horizontal="center" vertical="center" wrapText="1"/>
    </xf>
    <xf numFmtId="0" fontId="13" fillId="2" borderId="0" xfId="2" applyFont="1" applyFill="1" applyAlignment="1">
      <alignment horizontal="center" vertical="center" wrapText="1"/>
    </xf>
    <xf numFmtId="0" fontId="11" fillId="2" borderId="1" xfId="3" applyFont="1" applyFill="1" applyBorder="1" applyAlignment="1">
      <alignment horizontal="left" vertical="center" wrapText="1"/>
    </xf>
    <xf numFmtId="166" fontId="30" fillId="2" borderId="2" xfId="1" applyNumberFormat="1" applyFont="1" applyFill="1" applyBorder="1" applyAlignment="1">
      <alignment horizontal="left" vertical="center"/>
    </xf>
    <xf numFmtId="166" fontId="30" fillId="2" borderId="0" xfId="1" applyNumberFormat="1" applyFont="1" applyFill="1" applyAlignment="1">
      <alignment horizontal="left" vertical="center"/>
    </xf>
    <xf numFmtId="0" fontId="15" fillId="3" borderId="7" xfId="2" applyFont="1" applyFill="1" applyBorder="1" applyAlignment="1">
      <alignment vertical="center" wrapText="1"/>
    </xf>
    <xf numFmtId="0" fontId="15" fillId="2" borderId="7" xfId="2" applyFont="1" applyFill="1" applyBorder="1" applyAlignment="1">
      <alignment vertical="center" wrapText="1"/>
    </xf>
    <xf numFmtId="0" fontId="35" fillId="2" borderId="0" xfId="2" applyFont="1" applyFill="1" applyAlignment="1">
      <alignment horizontal="center" vertical="center"/>
    </xf>
    <xf numFmtId="0" fontId="36" fillId="2" borderId="0" xfId="2" applyFont="1" applyFill="1" applyAlignment="1">
      <alignment vertical="center"/>
    </xf>
    <xf numFmtId="0" fontId="37" fillId="2" borderId="0" xfId="2" applyFont="1" applyFill="1" applyAlignment="1">
      <alignment vertical="center"/>
    </xf>
    <xf numFmtId="0" fontId="30" fillId="2" borderId="0" xfId="2" applyFont="1" applyFill="1" applyAlignment="1">
      <alignment vertical="center"/>
    </xf>
    <xf numFmtId="0" fontId="23" fillId="2" borderId="0" xfId="2" applyFont="1" applyFill="1" applyAlignment="1">
      <alignment vertical="center"/>
    </xf>
    <xf numFmtId="0" fontId="39" fillId="2" borderId="0" xfId="2" applyFont="1" applyFill="1" applyAlignment="1">
      <alignment horizontal="left" vertical="center"/>
    </xf>
    <xf numFmtId="0" fontId="32" fillId="2" borderId="0" xfId="2" applyFont="1" applyFill="1" applyAlignment="1">
      <alignment horizontal="left" vertical="center"/>
    </xf>
    <xf numFmtId="0" fontId="12" fillId="2" borderId="0" xfId="2" applyFont="1" applyFill="1" applyAlignment="1">
      <alignment horizontal="left" vertical="center"/>
    </xf>
    <xf numFmtId="0" fontId="12" fillId="2" borderId="0" xfId="2" applyFont="1" applyFill="1" applyAlignment="1">
      <alignment horizontal="center" vertical="center" wrapText="1"/>
    </xf>
    <xf numFmtId="169" fontId="12" fillId="2" borderId="0" xfId="2" applyNumberFormat="1" applyFont="1" applyFill="1" applyAlignment="1">
      <alignment horizontal="right" vertical="center"/>
    </xf>
    <xf numFmtId="165" fontId="12" fillId="2" borderId="0" xfId="2" applyNumberFormat="1" applyFont="1" applyFill="1" applyAlignment="1">
      <alignment horizontal="center" vertical="center" wrapText="1"/>
    </xf>
    <xf numFmtId="0" fontId="39" fillId="2" borderId="0" xfId="2" applyFont="1" applyFill="1" applyAlignment="1">
      <alignment vertical="center"/>
    </xf>
    <xf numFmtId="169" fontId="12" fillId="0" borderId="0" xfId="2" applyNumberFormat="1" applyFont="1" applyAlignment="1">
      <alignment horizontal="right" vertical="center"/>
    </xf>
    <xf numFmtId="169" fontId="12" fillId="2" borderId="0" xfId="2" applyNumberFormat="1" applyFont="1" applyFill="1" applyAlignment="1">
      <alignment vertical="center"/>
    </xf>
    <xf numFmtId="169" fontId="12" fillId="4" borderId="0" xfId="2" applyNumberFormat="1" applyFont="1" applyFill="1" applyAlignment="1">
      <alignment horizontal="right" vertical="center"/>
    </xf>
    <xf numFmtId="49" fontId="12" fillId="4" borderId="1" xfId="2" applyNumberFormat="1" applyFont="1" applyFill="1" applyBorder="1" applyAlignment="1">
      <alignment horizontal="left" vertical="center" wrapText="1"/>
    </xf>
    <xf numFmtId="0" fontId="7" fillId="4" borderId="0" xfId="2" applyFont="1" applyFill="1" applyAlignment="1">
      <alignment vertical="center"/>
    </xf>
    <xf numFmtId="0" fontId="11" fillId="4" borderId="0" xfId="2" applyFont="1" applyFill="1" applyAlignment="1">
      <alignment vertical="center"/>
    </xf>
    <xf numFmtId="0" fontId="11" fillId="6" borderId="1" xfId="2" applyFont="1" applyFill="1" applyBorder="1" applyAlignment="1">
      <alignment horizontal="center" vertical="center" wrapText="1"/>
    </xf>
    <xf numFmtId="165" fontId="11" fillId="6" borderId="1" xfId="2" applyNumberFormat="1" applyFont="1" applyFill="1" applyBorder="1" applyAlignment="1">
      <alignment horizontal="center" vertical="center" wrapText="1"/>
    </xf>
    <xf numFmtId="164" fontId="11" fillId="6" borderId="1" xfId="2" applyNumberFormat="1" applyFont="1" applyFill="1" applyBorder="1" applyAlignment="1">
      <alignment horizontal="center" vertical="center" wrapText="1"/>
    </xf>
    <xf numFmtId="0" fontId="13" fillId="6" borderId="1" xfId="2" applyFont="1" applyFill="1" applyBorder="1" applyAlignment="1">
      <alignment horizontal="center" vertical="center"/>
    </xf>
    <xf numFmtId="0" fontId="13" fillId="6" borderId="1" xfId="2" applyFont="1" applyFill="1" applyBorder="1" applyAlignment="1">
      <alignment horizontal="center" vertical="center" wrapText="1"/>
    </xf>
    <xf numFmtId="164" fontId="13" fillId="6" borderId="1" xfId="2" applyNumberFormat="1" applyFont="1" applyFill="1" applyBorder="1" applyAlignment="1">
      <alignment horizontal="center" vertical="center"/>
    </xf>
    <xf numFmtId="164" fontId="11" fillId="6" borderId="1" xfId="2" applyNumberFormat="1" applyFont="1" applyFill="1" applyBorder="1" applyAlignment="1">
      <alignment horizontal="center" vertical="center"/>
    </xf>
    <xf numFmtId="0" fontId="19" fillId="4" borderId="0" xfId="2" applyFont="1" applyFill="1" applyAlignment="1">
      <alignment vertical="center"/>
    </xf>
    <xf numFmtId="0" fontId="41" fillId="6" borderId="1" xfId="2" applyFont="1" applyFill="1" applyBorder="1" applyAlignment="1">
      <alignment horizontal="center" vertical="center" wrapText="1"/>
    </xf>
    <xf numFmtId="165" fontId="41" fillId="6" borderId="1" xfId="2" applyNumberFormat="1" applyFont="1" applyFill="1" applyBorder="1" applyAlignment="1">
      <alignment horizontal="center" vertical="center" wrapText="1"/>
    </xf>
    <xf numFmtId="164" fontId="41" fillId="6" borderId="1" xfId="2" applyNumberFormat="1" applyFont="1" applyFill="1" applyBorder="1" applyAlignment="1">
      <alignment horizontal="center" vertical="center"/>
    </xf>
    <xf numFmtId="0" fontId="42" fillId="6" borderId="1" xfId="2" applyFont="1" applyFill="1" applyBorder="1" applyAlignment="1">
      <alignment horizontal="center" vertical="center"/>
    </xf>
    <xf numFmtId="164" fontId="42" fillId="6" borderId="1" xfId="2" applyNumberFormat="1" applyFont="1" applyFill="1" applyBorder="1" applyAlignment="1">
      <alignment horizontal="center" vertical="center"/>
    </xf>
    <xf numFmtId="0" fontId="13" fillId="4" borderId="0" xfId="2" applyFont="1" applyFill="1" applyAlignment="1">
      <alignment vertical="center"/>
    </xf>
    <xf numFmtId="164" fontId="11" fillId="4" borderId="0" xfId="2" applyNumberFormat="1" applyFont="1" applyFill="1" applyAlignment="1">
      <alignment vertical="center"/>
    </xf>
    <xf numFmtId="0" fontId="14" fillId="4" borderId="0" xfId="2" applyFont="1" applyFill="1" applyAlignment="1">
      <alignment horizontal="left" vertical="center"/>
    </xf>
    <xf numFmtId="0" fontId="32" fillId="4" borderId="0" xfId="2" applyFont="1" applyFill="1" applyAlignment="1">
      <alignment vertical="center"/>
    </xf>
    <xf numFmtId="0" fontId="11" fillId="0" borderId="1" xfId="2" applyFont="1" applyBorder="1" applyAlignment="1">
      <alignment horizontal="center" vertical="center" wrapText="1"/>
    </xf>
    <xf numFmtId="165" fontId="41" fillId="0" borderId="1" xfId="2" applyNumberFormat="1" applyFont="1" applyBorder="1" applyAlignment="1">
      <alignment horizontal="center" vertical="center" wrapText="1"/>
    </xf>
    <xf numFmtId="0" fontId="41" fillId="7" borderId="1" xfId="2" applyFont="1" applyFill="1" applyBorder="1" applyAlignment="1">
      <alignment horizontal="center" vertical="center" wrapText="1"/>
    </xf>
    <xf numFmtId="165" fontId="41" fillId="7" borderId="1" xfId="2" applyNumberFormat="1" applyFont="1" applyFill="1" applyBorder="1" applyAlignment="1">
      <alignment horizontal="center" vertical="center" wrapText="1"/>
    </xf>
    <xf numFmtId="164" fontId="41" fillId="7" borderId="1" xfId="2" applyNumberFormat="1" applyFont="1" applyFill="1" applyBorder="1" applyAlignment="1">
      <alignment horizontal="center" vertical="center"/>
    </xf>
    <xf numFmtId="0" fontId="42" fillId="7" borderId="1" xfId="2" applyFont="1" applyFill="1" applyBorder="1" applyAlignment="1">
      <alignment horizontal="center" vertical="center"/>
    </xf>
    <xf numFmtId="164" fontId="42" fillId="7" borderId="1" xfId="2" applyNumberFormat="1" applyFont="1" applyFill="1" applyBorder="1" applyAlignment="1">
      <alignment horizontal="center" vertical="center"/>
    </xf>
    <xf numFmtId="0" fontId="11" fillId="7" borderId="1" xfId="2" applyFont="1" applyFill="1" applyBorder="1" applyAlignment="1">
      <alignment horizontal="center" vertical="center" wrapText="1"/>
    </xf>
    <xf numFmtId="165" fontId="11" fillId="7" borderId="1" xfId="2" applyNumberFormat="1" applyFont="1" applyFill="1" applyBorder="1" applyAlignment="1">
      <alignment horizontal="center" vertical="center" wrapText="1"/>
    </xf>
    <xf numFmtId="164" fontId="11" fillId="7" borderId="1" xfId="2" applyNumberFormat="1" applyFont="1" applyFill="1" applyBorder="1" applyAlignment="1">
      <alignment horizontal="center" vertical="center" wrapText="1"/>
    </xf>
    <xf numFmtId="0" fontId="15" fillId="2" borderId="1" xfId="2" applyFont="1" applyFill="1" applyBorder="1" applyAlignment="1">
      <alignment horizontal="center" vertical="center" wrapText="1"/>
    </xf>
    <xf numFmtId="0" fontId="15" fillId="2" borderId="7" xfId="2" applyFont="1" applyFill="1" applyBorder="1" applyAlignment="1">
      <alignment horizontal="center" vertical="center" wrapText="1"/>
    </xf>
    <xf numFmtId="0" fontId="29" fillId="2" borderId="0" xfId="2" applyFont="1" applyFill="1" applyAlignment="1">
      <alignment horizontal="center" vertical="center" wrapText="1"/>
    </xf>
    <xf numFmtId="0" fontId="21" fillId="2" borderId="0" xfId="2" applyFont="1" applyFill="1" applyAlignment="1">
      <alignment horizontal="center" vertical="center" wrapText="1"/>
    </xf>
    <xf numFmtId="0" fontId="15" fillId="5" borderId="1" xfId="2" applyFont="1" applyFill="1" applyBorder="1" applyAlignment="1">
      <alignment horizontal="center" vertical="center" wrapText="1"/>
    </xf>
    <xf numFmtId="49" fontId="15" fillId="2" borderId="0" xfId="2" applyNumberFormat="1" applyFont="1" applyFill="1" applyBorder="1" applyAlignment="1">
      <alignment horizontal="center" vertical="center" wrapText="1"/>
    </xf>
    <xf numFmtId="0" fontId="16" fillId="2" borderId="0" xfId="2" applyFont="1" applyFill="1" applyBorder="1" applyAlignment="1">
      <alignment vertical="center" wrapText="1"/>
    </xf>
    <xf numFmtId="0" fontId="16" fillId="2" borderId="0" xfId="2" applyFont="1" applyFill="1" applyBorder="1" applyAlignment="1">
      <alignment horizontal="center" vertical="center"/>
    </xf>
    <xf numFmtId="4" fontId="21" fillId="2" borderId="0" xfId="2" applyNumberFormat="1" applyFont="1" applyFill="1" applyBorder="1" applyAlignment="1">
      <alignment vertical="center"/>
    </xf>
    <xf numFmtId="166" fontId="38" fillId="2" borderId="0" xfId="1" applyNumberFormat="1" applyFont="1" applyFill="1" applyBorder="1" applyAlignment="1">
      <alignment horizontal="left" vertical="center"/>
    </xf>
    <xf numFmtId="167" fontId="30" fillId="2" borderId="0" xfId="2" applyNumberFormat="1" applyFont="1" applyFill="1" applyBorder="1" applyAlignment="1">
      <alignment horizontal="center" vertical="center"/>
    </xf>
    <xf numFmtId="0" fontId="13" fillId="0" borderId="1" xfId="2" applyFont="1" applyFill="1" applyBorder="1" applyAlignment="1">
      <alignment horizontal="center" vertical="center"/>
    </xf>
    <xf numFmtId="0" fontId="16" fillId="0" borderId="1" xfId="2" applyFont="1" applyFill="1" applyBorder="1" applyAlignment="1">
      <alignment horizontal="center" vertical="center"/>
    </xf>
    <xf numFmtId="164" fontId="16" fillId="0" borderId="1" xfId="2" applyNumberFormat="1" applyFont="1" applyFill="1" applyBorder="1" applyAlignment="1">
      <alignment horizontal="center" vertical="center"/>
    </xf>
    <xf numFmtId="0" fontId="35" fillId="2" borderId="0" xfId="2" applyFont="1" applyFill="1" applyAlignment="1">
      <alignment vertical="center"/>
    </xf>
    <xf numFmtId="169" fontId="21" fillId="0" borderId="0" xfId="2" applyNumberFormat="1" applyFont="1" applyAlignment="1">
      <alignment horizontal="right" vertical="center"/>
    </xf>
    <xf numFmtId="169" fontId="21" fillId="2" borderId="0" xfId="2" applyNumberFormat="1" applyFont="1" applyFill="1" applyAlignment="1">
      <alignment vertical="center"/>
    </xf>
    <xf numFmtId="0" fontId="23" fillId="2" borderId="0" xfId="2" applyFont="1" applyFill="1" applyBorder="1" applyAlignment="1">
      <alignment horizontal="center" vertical="center" wrapText="1"/>
    </xf>
    <xf numFmtId="4" fontId="23" fillId="2" borderId="0" xfId="2" applyNumberFormat="1" applyFont="1" applyFill="1" applyBorder="1" applyAlignment="1">
      <alignment vertical="center"/>
    </xf>
    <xf numFmtId="4" fontId="12" fillId="2" borderId="0" xfId="2" applyNumberFormat="1" applyFont="1" applyFill="1" applyBorder="1" applyAlignment="1">
      <alignment vertical="center"/>
    </xf>
    <xf numFmtId="0" fontId="12" fillId="2" borderId="0" xfId="2" applyFont="1" applyFill="1" applyBorder="1" applyAlignment="1">
      <alignment horizontal="center" vertical="center"/>
    </xf>
    <xf numFmtId="0" fontId="12" fillId="2" borderId="0" xfId="2" applyFont="1" applyFill="1" applyBorder="1" applyAlignment="1">
      <alignment vertical="center"/>
    </xf>
    <xf numFmtId="0" fontId="16" fillId="0" borderId="0" xfId="2" applyFont="1" applyFill="1" applyBorder="1" applyAlignment="1">
      <alignment horizontal="center" vertical="center"/>
    </xf>
    <xf numFmtId="0" fontId="6" fillId="2" borderId="0" xfId="2" applyFont="1" applyFill="1" applyAlignment="1">
      <alignment horizontal="left" vertical="center"/>
    </xf>
    <xf numFmtId="0" fontId="7" fillId="2" borderId="0" xfId="2" applyFont="1" applyFill="1" applyAlignment="1">
      <alignment horizontal="left" vertical="center"/>
    </xf>
    <xf numFmtId="0" fontId="11" fillId="2" borderId="0" xfId="2" applyFont="1" applyFill="1" applyAlignment="1">
      <alignment horizontal="left" vertical="center"/>
    </xf>
    <xf numFmtId="167" fontId="11" fillId="0" borderId="1" xfId="2" applyNumberFormat="1" applyFont="1" applyFill="1" applyBorder="1" applyAlignment="1">
      <alignment vertical="center"/>
    </xf>
    <xf numFmtId="0" fontId="15" fillId="0" borderId="1" xfId="2" applyFont="1" applyFill="1" applyBorder="1" applyAlignment="1">
      <alignment horizontal="center" vertical="center" wrapText="1"/>
    </xf>
    <xf numFmtId="164" fontId="16" fillId="0" borderId="0" xfId="2" applyNumberFormat="1" applyFont="1" applyFill="1" applyBorder="1" applyAlignment="1">
      <alignment horizontal="center" vertical="center"/>
    </xf>
    <xf numFmtId="169" fontId="11" fillId="0" borderId="0" xfId="2" applyNumberFormat="1" applyFont="1" applyFill="1" applyAlignment="1">
      <alignment horizontal="right" vertical="center"/>
    </xf>
    <xf numFmtId="165" fontId="11" fillId="0" borderId="0" xfId="2" applyNumberFormat="1" applyFont="1" applyFill="1" applyAlignment="1">
      <alignment horizontal="center" vertical="center" wrapText="1"/>
    </xf>
    <xf numFmtId="0" fontId="12" fillId="2" borderId="0" xfId="2" applyFont="1" applyFill="1" applyBorder="1" applyAlignment="1">
      <alignment horizontal="center" vertical="center" wrapText="1"/>
    </xf>
    <xf numFmtId="0" fontId="15" fillId="2" borderId="1" xfId="2" applyFont="1" applyFill="1" applyBorder="1" applyAlignment="1">
      <alignment horizontal="center" vertical="center" wrapText="1"/>
    </xf>
    <xf numFmtId="0" fontId="15" fillId="2" borderId="7" xfId="2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horizontal="center" vertical="center"/>
    </xf>
    <xf numFmtId="167" fontId="38" fillId="2" borderId="0" xfId="2" applyNumberFormat="1" applyFont="1" applyFill="1" applyBorder="1" applyAlignment="1">
      <alignment horizontal="center" vertical="center"/>
    </xf>
    <xf numFmtId="164" fontId="23" fillId="2" borderId="0" xfId="2" applyNumberFormat="1" applyFont="1" applyFill="1" applyBorder="1" applyAlignment="1">
      <alignment horizontal="center" vertical="center" wrapText="1"/>
    </xf>
    <xf numFmtId="49" fontId="11" fillId="0" borderId="1" xfId="2" applyNumberFormat="1" applyFont="1" applyBorder="1" applyAlignment="1">
      <alignment horizontal="center" vertical="center" wrapText="1"/>
    </xf>
    <xf numFmtId="49" fontId="11" fillId="2" borderId="1" xfId="2" applyNumberFormat="1" applyFont="1" applyFill="1" applyBorder="1" applyAlignment="1">
      <alignment horizontal="center" vertical="center" wrapText="1"/>
    </xf>
    <xf numFmtId="0" fontId="40" fillId="2" borderId="0" xfId="2" applyFont="1" applyFill="1" applyAlignment="1">
      <alignment horizontal="center" vertical="center" wrapText="1"/>
    </xf>
    <xf numFmtId="0" fontId="40" fillId="2" borderId="0" xfId="2" applyFont="1" applyFill="1" applyAlignment="1">
      <alignment horizontal="center" vertical="center"/>
    </xf>
    <xf numFmtId="0" fontId="9" fillId="2" borderId="0" xfId="2" applyFont="1" applyFill="1" applyAlignment="1">
      <alignment horizontal="left" vertical="center" wrapText="1"/>
    </xf>
    <xf numFmtId="0" fontId="43" fillId="4" borderId="0" xfId="2" applyFont="1" applyFill="1" applyAlignment="1">
      <alignment horizontal="center" vertical="center"/>
    </xf>
    <xf numFmtId="49" fontId="15" fillId="2" borderId="1" xfId="2" applyNumberFormat="1" applyFont="1" applyFill="1" applyBorder="1" applyAlignment="1">
      <alignment horizontal="center" vertical="center" wrapText="1"/>
    </xf>
    <xf numFmtId="49" fontId="15" fillId="2" borderId="5" xfId="2" applyNumberFormat="1" applyFont="1" applyFill="1" applyBorder="1" applyAlignment="1">
      <alignment horizontal="center" vertical="center" wrapText="1"/>
    </xf>
    <xf numFmtId="49" fontId="15" fillId="2" borderId="6" xfId="2" applyNumberFormat="1" applyFont="1" applyFill="1" applyBorder="1" applyAlignment="1">
      <alignment horizontal="center" vertical="center" wrapText="1"/>
    </xf>
    <xf numFmtId="49" fontId="15" fillId="2" borderId="7" xfId="2" applyNumberFormat="1" applyFont="1" applyFill="1" applyBorder="1" applyAlignment="1">
      <alignment horizontal="center" vertical="center" wrapText="1"/>
    </xf>
    <xf numFmtId="0" fontId="9" fillId="0" borderId="0" xfId="2" applyFont="1" applyAlignment="1">
      <alignment horizontal="left" vertical="center" wrapText="1"/>
    </xf>
    <xf numFmtId="49" fontId="11" fillId="0" borderId="5" xfId="2" applyNumberFormat="1" applyFont="1" applyBorder="1" applyAlignment="1">
      <alignment horizontal="center" vertical="center" wrapText="1"/>
    </xf>
    <xf numFmtId="49" fontId="11" fillId="0" borderId="6" xfId="2" applyNumberFormat="1" applyFont="1" applyBorder="1" applyAlignment="1">
      <alignment horizontal="center" vertical="center" wrapText="1"/>
    </xf>
    <xf numFmtId="49" fontId="11" fillId="0" borderId="7" xfId="2" applyNumberFormat="1" applyFont="1" applyBorder="1" applyAlignment="1">
      <alignment horizontal="center" vertical="center" wrapText="1"/>
    </xf>
    <xf numFmtId="0" fontId="15" fillId="2" borderId="1" xfId="2" applyFont="1" applyFill="1" applyBorder="1" applyAlignment="1">
      <alignment horizontal="center" vertical="center" wrapText="1"/>
    </xf>
    <xf numFmtId="0" fontId="15" fillId="2" borderId="7" xfId="2" applyFont="1" applyFill="1" applyBorder="1" applyAlignment="1">
      <alignment horizontal="center" vertical="center" wrapText="1"/>
    </xf>
    <xf numFmtId="0" fontId="15" fillId="2" borderId="5" xfId="2" applyFont="1" applyFill="1" applyBorder="1" applyAlignment="1">
      <alignment horizontal="center" vertical="center" wrapText="1"/>
    </xf>
    <xf numFmtId="0" fontId="15" fillId="2" borderId="6" xfId="2" applyFont="1" applyFill="1" applyBorder="1" applyAlignment="1">
      <alignment horizontal="center" vertical="center" wrapText="1"/>
    </xf>
    <xf numFmtId="0" fontId="22" fillId="2" borderId="3" xfId="2" applyFont="1" applyFill="1" applyBorder="1" applyAlignment="1">
      <alignment horizontal="left" vertical="center"/>
    </xf>
    <xf numFmtId="0" fontId="22" fillId="2" borderId="4" xfId="2" applyFont="1" applyFill="1" applyBorder="1" applyAlignment="1">
      <alignment horizontal="left" vertical="center"/>
    </xf>
    <xf numFmtId="0" fontId="14" fillId="2" borderId="8" xfId="2" applyFont="1" applyFill="1" applyBorder="1" applyAlignment="1">
      <alignment horizontal="center" vertical="center"/>
    </xf>
    <xf numFmtId="0" fontId="24" fillId="2" borderId="3" xfId="2" applyFont="1" applyFill="1" applyBorder="1" applyAlignment="1">
      <alignment horizontal="center" vertical="center"/>
    </xf>
    <xf numFmtId="0" fontId="24" fillId="2" borderId="4" xfId="2" applyFont="1" applyFill="1" applyBorder="1" applyAlignment="1">
      <alignment horizontal="center" vertical="center"/>
    </xf>
    <xf numFmtId="167" fontId="38" fillId="2" borderId="2" xfId="2" applyNumberFormat="1" applyFont="1" applyFill="1" applyBorder="1" applyAlignment="1">
      <alignment horizontal="center" vertical="center"/>
    </xf>
    <xf numFmtId="167" fontId="38" fillId="2" borderId="0" xfId="2" applyNumberFormat="1" applyFont="1" applyFill="1" applyAlignment="1">
      <alignment horizontal="center" vertical="center"/>
    </xf>
    <xf numFmtId="167" fontId="21" fillId="2" borderId="0" xfId="2" applyNumberFormat="1" applyFont="1" applyFill="1" applyAlignment="1">
      <alignment horizontal="center" vertical="center" wrapText="1"/>
    </xf>
    <xf numFmtId="0" fontId="21" fillId="2" borderId="0" xfId="2" applyFont="1" applyFill="1" applyAlignment="1">
      <alignment horizontal="center" vertical="center" wrapText="1"/>
    </xf>
    <xf numFmtId="168" fontId="12" fillId="2" borderId="0" xfId="2" applyNumberFormat="1" applyFont="1" applyFill="1" applyAlignment="1">
      <alignment horizontal="center" vertical="center"/>
    </xf>
    <xf numFmtId="0" fontId="27" fillId="2" borderId="3" xfId="2" applyFont="1" applyFill="1" applyBorder="1" applyAlignment="1">
      <alignment horizontal="left" vertical="center" wrapText="1"/>
    </xf>
    <xf numFmtId="0" fontId="27" fillId="2" borderId="4" xfId="2" applyFont="1" applyFill="1" applyBorder="1" applyAlignment="1">
      <alignment horizontal="left" vertical="center" wrapText="1"/>
    </xf>
    <xf numFmtId="0" fontId="21" fillId="2" borderId="2" xfId="2" applyFont="1" applyFill="1" applyBorder="1" applyAlignment="1">
      <alignment horizontal="center" vertical="center"/>
    </xf>
    <xf numFmtId="0" fontId="21" fillId="2" borderId="0" xfId="2" applyFont="1" applyFill="1" applyAlignment="1">
      <alignment horizontal="center" vertical="center"/>
    </xf>
    <xf numFmtId="0" fontId="29" fillId="2" borderId="2" xfId="2" applyFont="1" applyFill="1" applyBorder="1" applyAlignment="1">
      <alignment horizontal="center" vertical="center" wrapText="1"/>
    </xf>
    <xf numFmtId="0" fontId="29" fillId="2" borderId="0" xfId="2" applyFont="1" applyFill="1" applyAlignment="1">
      <alignment horizontal="center" vertical="center" wrapText="1"/>
    </xf>
    <xf numFmtId="167" fontId="12" fillId="2" borderId="0" xfId="2" applyNumberFormat="1" applyFont="1" applyFill="1" applyBorder="1" applyAlignment="1">
      <alignment horizontal="center" vertical="center" wrapText="1"/>
    </xf>
    <xf numFmtId="0" fontId="12" fillId="2" borderId="0" xfId="2" applyFont="1" applyFill="1" applyBorder="1" applyAlignment="1">
      <alignment horizontal="center" vertical="center" wrapText="1"/>
    </xf>
    <xf numFmtId="0" fontId="25" fillId="2" borderId="1" xfId="2" applyFont="1" applyFill="1" applyBorder="1" applyAlignment="1">
      <alignment horizontal="center" vertical="center"/>
    </xf>
    <xf numFmtId="0" fontId="11" fillId="2" borderId="1" xfId="2" applyFont="1" applyFill="1" applyBorder="1" applyAlignment="1">
      <alignment horizontal="left" vertical="center"/>
    </xf>
    <xf numFmtId="0" fontId="28" fillId="2" borderId="1" xfId="2" applyFont="1" applyFill="1" applyBorder="1" applyAlignment="1">
      <alignment horizontal="left" vertical="center" wrapText="1"/>
    </xf>
    <xf numFmtId="0" fontId="14" fillId="2" borderId="0" xfId="2" applyFont="1" applyFill="1" applyBorder="1" applyAlignment="1">
      <alignment horizontal="center" vertical="center"/>
    </xf>
    <xf numFmtId="0" fontId="5" fillId="2" borderId="0" xfId="3" applyFont="1" applyFill="1" applyAlignment="1">
      <alignment horizontal="center" vertical="center"/>
    </xf>
    <xf numFmtId="0" fontId="6" fillId="2" borderId="0" xfId="3" applyFont="1" applyFill="1" applyAlignment="1">
      <alignment horizontal="center" vertical="center" wrapText="1"/>
    </xf>
    <xf numFmtId="0" fontId="14" fillId="2" borderId="3" xfId="3" applyFont="1" applyFill="1" applyBorder="1" applyAlignment="1">
      <alignment horizontal="center" vertical="center" wrapText="1"/>
    </xf>
    <xf numFmtId="0" fontId="14" fillId="2" borderId="9" xfId="3" applyFont="1" applyFill="1" applyBorder="1" applyAlignment="1">
      <alignment horizontal="center" vertical="center" wrapText="1"/>
    </xf>
    <xf numFmtId="0" fontId="14" fillId="2" borderId="4" xfId="3" applyFont="1" applyFill="1" applyBorder="1" applyAlignment="1">
      <alignment horizontal="center" vertical="center" wrapText="1"/>
    </xf>
  </cellXfs>
  <cellStyles count="8">
    <cellStyle name="Normal" xfId="0" builtinId="0"/>
    <cellStyle name="Normal 2" xfId="2" xr:uid="{00000000-0005-0000-0000-000001000000}"/>
    <cellStyle name="Normal 3" xfId="3" xr:uid="{00000000-0005-0000-0000-000002000000}"/>
    <cellStyle name="Percent" xfId="1" builtinId="5"/>
    <cellStyle name="Percent 2" xfId="4" xr:uid="{00000000-0005-0000-0000-000004000000}"/>
    <cellStyle name="Percent 2 2" xfId="6" xr:uid="{00000000-0005-0000-0000-000005000000}"/>
    <cellStyle name="Percent 3" xfId="5" xr:uid="{00000000-0005-0000-0000-000006000000}"/>
    <cellStyle name="Percent 3 2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245"/>
  <sheetViews>
    <sheetView topLeftCell="A106" zoomScale="138" zoomScaleNormal="138" workbookViewId="0">
      <selection activeCell="C50" sqref="C50"/>
    </sheetView>
  </sheetViews>
  <sheetFormatPr defaultColWidth="8" defaultRowHeight="14.25" x14ac:dyDescent="0.25"/>
  <cols>
    <col min="1" max="1" width="3.28515625" style="1" customWidth="1"/>
    <col min="2" max="2" width="4.42578125" style="48" customWidth="1"/>
    <col min="3" max="3" width="45.28515625" style="1" customWidth="1"/>
    <col min="4" max="4" width="12.7109375" style="51" customWidth="1"/>
    <col min="5" max="6" width="12.7109375" style="5" customWidth="1"/>
    <col min="7" max="7" width="12.7109375" style="50" customWidth="1"/>
    <col min="8" max="8" width="8" style="106"/>
    <col min="9" max="10" width="8" style="119"/>
    <col min="11" max="11" width="9.28515625" style="119" customWidth="1"/>
    <col min="12" max="199" width="8" style="1"/>
    <col min="200" max="200" width="4.140625" style="1" customWidth="1"/>
    <col min="201" max="201" width="3.5703125" style="1" customWidth="1"/>
    <col min="202" max="202" width="41.85546875" style="1" customWidth="1"/>
    <col min="203" max="203" width="8.42578125" style="1" customWidth="1"/>
    <col min="204" max="204" width="7.5703125" style="1" customWidth="1"/>
    <col min="205" max="205" width="9.42578125" style="1" customWidth="1"/>
    <col min="206" max="206" width="10.28515625" style="1" customWidth="1"/>
    <col min="207" max="208" width="3.28515625" style="1" customWidth="1"/>
    <col min="209" max="209" width="8.42578125" style="1" customWidth="1"/>
    <col min="210" max="210" width="9.140625" style="1" customWidth="1"/>
    <col min="211" max="211" width="8" style="1"/>
    <col min="212" max="212" width="14.85546875" style="1" customWidth="1"/>
    <col min="213" max="455" width="8" style="1"/>
    <col min="456" max="456" width="4.140625" style="1" customWidth="1"/>
    <col min="457" max="457" width="3.5703125" style="1" customWidth="1"/>
    <col min="458" max="458" width="41.85546875" style="1" customWidth="1"/>
    <col min="459" max="459" width="8.42578125" style="1" customWidth="1"/>
    <col min="460" max="460" width="7.5703125" style="1" customWidth="1"/>
    <col min="461" max="461" width="9.42578125" style="1" customWidth="1"/>
    <col min="462" max="462" width="10.28515625" style="1" customWidth="1"/>
    <col min="463" max="464" width="3.28515625" style="1" customWidth="1"/>
    <col min="465" max="465" width="8.42578125" style="1" customWidth="1"/>
    <col min="466" max="466" width="9.140625" style="1" customWidth="1"/>
    <col min="467" max="467" width="8" style="1"/>
    <col min="468" max="468" width="14.85546875" style="1" customWidth="1"/>
    <col min="469" max="711" width="8" style="1"/>
    <col min="712" max="712" width="4.140625" style="1" customWidth="1"/>
    <col min="713" max="713" width="3.5703125" style="1" customWidth="1"/>
    <col min="714" max="714" width="41.85546875" style="1" customWidth="1"/>
    <col min="715" max="715" width="8.42578125" style="1" customWidth="1"/>
    <col min="716" max="716" width="7.5703125" style="1" customWidth="1"/>
    <col min="717" max="717" width="9.42578125" style="1" customWidth="1"/>
    <col min="718" max="718" width="10.28515625" style="1" customWidth="1"/>
    <col min="719" max="720" width="3.28515625" style="1" customWidth="1"/>
    <col min="721" max="721" width="8.42578125" style="1" customWidth="1"/>
    <col min="722" max="722" width="9.140625" style="1" customWidth="1"/>
    <col min="723" max="723" width="8" style="1"/>
    <col min="724" max="724" width="14.85546875" style="1" customWidth="1"/>
    <col min="725" max="967" width="8" style="1"/>
    <col min="968" max="968" width="4.140625" style="1" customWidth="1"/>
    <col min="969" max="969" width="3.5703125" style="1" customWidth="1"/>
    <col min="970" max="970" width="41.85546875" style="1" customWidth="1"/>
    <col min="971" max="971" width="8.42578125" style="1" customWidth="1"/>
    <col min="972" max="972" width="7.5703125" style="1" customWidth="1"/>
    <col min="973" max="973" width="9.42578125" style="1" customWidth="1"/>
    <col min="974" max="974" width="10.28515625" style="1" customWidth="1"/>
    <col min="975" max="976" width="3.28515625" style="1" customWidth="1"/>
    <col min="977" max="977" width="8.42578125" style="1" customWidth="1"/>
    <col min="978" max="978" width="9.140625" style="1" customWidth="1"/>
    <col min="979" max="979" width="8" style="1"/>
    <col min="980" max="980" width="14.85546875" style="1" customWidth="1"/>
    <col min="981" max="1223" width="8" style="1"/>
    <col min="1224" max="1224" width="4.140625" style="1" customWidth="1"/>
    <col min="1225" max="1225" width="3.5703125" style="1" customWidth="1"/>
    <col min="1226" max="1226" width="41.85546875" style="1" customWidth="1"/>
    <col min="1227" max="1227" width="8.42578125" style="1" customWidth="1"/>
    <col min="1228" max="1228" width="7.5703125" style="1" customWidth="1"/>
    <col min="1229" max="1229" width="9.42578125" style="1" customWidth="1"/>
    <col min="1230" max="1230" width="10.28515625" style="1" customWidth="1"/>
    <col min="1231" max="1232" width="3.28515625" style="1" customWidth="1"/>
    <col min="1233" max="1233" width="8.42578125" style="1" customWidth="1"/>
    <col min="1234" max="1234" width="9.140625" style="1" customWidth="1"/>
    <col min="1235" max="1235" width="8" style="1"/>
    <col min="1236" max="1236" width="14.85546875" style="1" customWidth="1"/>
    <col min="1237" max="1479" width="8" style="1"/>
    <col min="1480" max="1480" width="4.140625" style="1" customWidth="1"/>
    <col min="1481" max="1481" width="3.5703125" style="1" customWidth="1"/>
    <col min="1482" max="1482" width="41.85546875" style="1" customWidth="1"/>
    <col min="1483" max="1483" width="8.42578125" style="1" customWidth="1"/>
    <col min="1484" max="1484" width="7.5703125" style="1" customWidth="1"/>
    <col min="1485" max="1485" width="9.42578125" style="1" customWidth="1"/>
    <col min="1486" max="1486" width="10.28515625" style="1" customWidth="1"/>
    <col min="1487" max="1488" width="3.28515625" style="1" customWidth="1"/>
    <col min="1489" max="1489" width="8.42578125" style="1" customWidth="1"/>
    <col min="1490" max="1490" width="9.140625" style="1" customWidth="1"/>
    <col min="1491" max="1491" width="8" style="1"/>
    <col min="1492" max="1492" width="14.85546875" style="1" customWidth="1"/>
    <col min="1493" max="1735" width="8" style="1"/>
    <col min="1736" max="1736" width="4.140625" style="1" customWidth="1"/>
    <col min="1737" max="1737" width="3.5703125" style="1" customWidth="1"/>
    <col min="1738" max="1738" width="41.85546875" style="1" customWidth="1"/>
    <col min="1739" max="1739" width="8.42578125" style="1" customWidth="1"/>
    <col min="1740" max="1740" width="7.5703125" style="1" customWidth="1"/>
    <col min="1741" max="1741" width="9.42578125" style="1" customWidth="1"/>
    <col min="1742" max="1742" width="10.28515625" style="1" customWidth="1"/>
    <col min="1743" max="1744" width="3.28515625" style="1" customWidth="1"/>
    <col min="1745" max="1745" width="8.42578125" style="1" customWidth="1"/>
    <col min="1746" max="1746" width="9.140625" style="1" customWidth="1"/>
    <col min="1747" max="1747" width="8" style="1"/>
    <col min="1748" max="1748" width="14.85546875" style="1" customWidth="1"/>
    <col min="1749" max="1991" width="8" style="1"/>
    <col min="1992" max="1992" width="4.140625" style="1" customWidth="1"/>
    <col min="1993" max="1993" width="3.5703125" style="1" customWidth="1"/>
    <col min="1994" max="1994" width="41.85546875" style="1" customWidth="1"/>
    <col min="1995" max="1995" width="8.42578125" style="1" customWidth="1"/>
    <col min="1996" max="1996" width="7.5703125" style="1" customWidth="1"/>
    <col min="1997" max="1997" width="9.42578125" style="1" customWidth="1"/>
    <col min="1998" max="1998" width="10.28515625" style="1" customWidth="1"/>
    <col min="1999" max="2000" width="3.28515625" style="1" customWidth="1"/>
    <col min="2001" max="2001" width="8.42578125" style="1" customWidth="1"/>
    <col min="2002" max="2002" width="9.140625" style="1" customWidth="1"/>
    <col min="2003" max="2003" width="8" style="1"/>
    <col min="2004" max="2004" width="14.85546875" style="1" customWidth="1"/>
    <col min="2005" max="2247" width="8" style="1"/>
    <col min="2248" max="2248" width="4.140625" style="1" customWidth="1"/>
    <col min="2249" max="2249" width="3.5703125" style="1" customWidth="1"/>
    <col min="2250" max="2250" width="41.85546875" style="1" customWidth="1"/>
    <col min="2251" max="2251" width="8.42578125" style="1" customWidth="1"/>
    <col min="2252" max="2252" width="7.5703125" style="1" customWidth="1"/>
    <col min="2253" max="2253" width="9.42578125" style="1" customWidth="1"/>
    <col min="2254" max="2254" width="10.28515625" style="1" customWidth="1"/>
    <col min="2255" max="2256" width="3.28515625" style="1" customWidth="1"/>
    <col min="2257" max="2257" width="8.42578125" style="1" customWidth="1"/>
    <col min="2258" max="2258" width="9.140625" style="1" customWidth="1"/>
    <col min="2259" max="2259" width="8" style="1"/>
    <col min="2260" max="2260" width="14.85546875" style="1" customWidth="1"/>
    <col min="2261" max="2503" width="8" style="1"/>
    <col min="2504" max="2504" width="4.140625" style="1" customWidth="1"/>
    <col min="2505" max="2505" width="3.5703125" style="1" customWidth="1"/>
    <col min="2506" max="2506" width="41.85546875" style="1" customWidth="1"/>
    <col min="2507" max="2507" width="8.42578125" style="1" customWidth="1"/>
    <col min="2508" max="2508" width="7.5703125" style="1" customWidth="1"/>
    <col min="2509" max="2509" width="9.42578125" style="1" customWidth="1"/>
    <col min="2510" max="2510" width="10.28515625" style="1" customWidth="1"/>
    <col min="2511" max="2512" width="3.28515625" style="1" customWidth="1"/>
    <col min="2513" max="2513" width="8.42578125" style="1" customWidth="1"/>
    <col min="2514" max="2514" width="9.140625" style="1" customWidth="1"/>
    <col min="2515" max="2515" width="8" style="1"/>
    <col min="2516" max="2516" width="14.85546875" style="1" customWidth="1"/>
    <col min="2517" max="2759" width="8" style="1"/>
    <col min="2760" max="2760" width="4.140625" style="1" customWidth="1"/>
    <col min="2761" max="2761" width="3.5703125" style="1" customWidth="1"/>
    <col min="2762" max="2762" width="41.85546875" style="1" customWidth="1"/>
    <col min="2763" max="2763" width="8.42578125" style="1" customWidth="1"/>
    <col min="2764" max="2764" width="7.5703125" style="1" customWidth="1"/>
    <col min="2765" max="2765" width="9.42578125" style="1" customWidth="1"/>
    <col min="2766" max="2766" width="10.28515625" style="1" customWidth="1"/>
    <col min="2767" max="2768" width="3.28515625" style="1" customWidth="1"/>
    <col min="2769" max="2769" width="8.42578125" style="1" customWidth="1"/>
    <col min="2770" max="2770" width="9.140625" style="1" customWidth="1"/>
    <col min="2771" max="2771" width="8" style="1"/>
    <col min="2772" max="2772" width="14.85546875" style="1" customWidth="1"/>
    <col min="2773" max="3015" width="8" style="1"/>
    <col min="3016" max="3016" width="4.140625" style="1" customWidth="1"/>
    <col min="3017" max="3017" width="3.5703125" style="1" customWidth="1"/>
    <col min="3018" max="3018" width="41.85546875" style="1" customWidth="1"/>
    <col min="3019" max="3019" width="8.42578125" style="1" customWidth="1"/>
    <col min="3020" max="3020" width="7.5703125" style="1" customWidth="1"/>
    <col min="3021" max="3021" width="9.42578125" style="1" customWidth="1"/>
    <col min="3022" max="3022" width="10.28515625" style="1" customWidth="1"/>
    <col min="3023" max="3024" width="3.28515625" style="1" customWidth="1"/>
    <col min="3025" max="3025" width="8.42578125" style="1" customWidth="1"/>
    <col min="3026" max="3026" width="9.140625" style="1" customWidth="1"/>
    <col min="3027" max="3027" width="8" style="1"/>
    <col min="3028" max="3028" width="14.85546875" style="1" customWidth="1"/>
    <col min="3029" max="3271" width="8" style="1"/>
    <col min="3272" max="3272" width="4.140625" style="1" customWidth="1"/>
    <col min="3273" max="3273" width="3.5703125" style="1" customWidth="1"/>
    <col min="3274" max="3274" width="41.85546875" style="1" customWidth="1"/>
    <col min="3275" max="3275" width="8.42578125" style="1" customWidth="1"/>
    <col min="3276" max="3276" width="7.5703125" style="1" customWidth="1"/>
    <col min="3277" max="3277" width="9.42578125" style="1" customWidth="1"/>
    <col min="3278" max="3278" width="10.28515625" style="1" customWidth="1"/>
    <col min="3279" max="3280" width="3.28515625" style="1" customWidth="1"/>
    <col min="3281" max="3281" width="8.42578125" style="1" customWidth="1"/>
    <col min="3282" max="3282" width="9.140625" style="1" customWidth="1"/>
    <col min="3283" max="3283" width="8" style="1"/>
    <col min="3284" max="3284" width="14.85546875" style="1" customWidth="1"/>
    <col min="3285" max="3527" width="8" style="1"/>
    <col min="3528" max="3528" width="4.140625" style="1" customWidth="1"/>
    <col min="3529" max="3529" width="3.5703125" style="1" customWidth="1"/>
    <col min="3530" max="3530" width="41.85546875" style="1" customWidth="1"/>
    <col min="3531" max="3531" width="8.42578125" style="1" customWidth="1"/>
    <col min="3532" max="3532" width="7.5703125" style="1" customWidth="1"/>
    <col min="3533" max="3533" width="9.42578125" style="1" customWidth="1"/>
    <col min="3534" max="3534" width="10.28515625" style="1" customWidth="1"/>
    <col min="3535" max="3536" width="3.28515625" style="1" customWidth="1"/>
    <col min="3537" max="3537" width="8.42578125" style="1" customWidth="1"/>
    <col min="3538" max="3538" width="9.140625" style="1" customWidth="1"/>
    <col min="3539" max="3539" width="8" style="1"/>
    <col min="3540" max="3540" width="14.85546875" style="1" customWidth="1"/>
    <col min="3541" max="3783" width="8" style="1"/>
    <col min="3784" max="3784" width="4.140625" style="1" customWidth="1"/>
    <col min="3785" max="3785" width="3.5703125" style="1" customWidth="1"/>
    <col min="3786" max="3786" width="41.85546875" style="1" customWidth="1"/>
    <col min="3787" max="3787" width="8.42578125" style="1" customWidth="1"/>
    <col min="3788" max="3788" width="7.5703125" style="1" customWidth="1"/>
    <col min="3789" max="3789" width="9.42578125" style="1" customWidth="1"/>
    <col min="3790" max="3790" width="10.28515625" style="1" customWidth="1"/>
    <col min="3791" max="3792" width="3.28515625" style="1" customWidth="1"/>
    <col min="3793" max="3793" width="8.42578125" style="1" customWidth="1"/>
    <col min="3794" max="3794" width="9.140625" style="1" customWidth="1"/>
    <col min="3795" max="3795" width="8" style="1"/>
    <col min="3796" max="3796" width="14.85546875" style="1" customWidth="1"/>
    <col min="3797" max="4039" width="8" style="1"/>
    <col min="4040" max="4040" width="4.140625" style="1" customWidth="1"/>
    <col min="4041" max="4041" width="3.5703125" style="1" customWidth="1"/>
    <col min="4042" max="4042" width="41.85546875" style="1" customWidth="1"/>
    <col min="4043" max="4043" width="8.42578125" style="1" customWidth="1"/>
    <col min="4044" max="4044" width="7.5703125" style="1" customWidth="1"/>
    <col min="4045" max="4045" width="9.42578125" style="1" customWidth="1"/>
    <col min="4046" max="4046" width="10.28515625" style="1" customWidth="1"/>
    <col min="4047" max="4048" width="3.28515625" style="1" customWidth="1"/>
    <col min="4049" max="4049" width="8.42578125" style="1" customWidth="1"/>
    <col min="4050" max="4050" width="9.140625" style="1" customWidth="1"/>
    <col min="4051" max="4051" width="8" style="1"/>
    <col min="4052" max="4052" width="14.85546875" style="1" customWidth="1"/>
    <col min="4053" max="4295" width="8" style="1"/>
    <col min="4296" max="4296" width="4.140625" style="1" customWidth="1"/>
    <col min="4297" max="4297" width="3.5703125" style="1" customWidth="1"/>
    <col min="4298" max="4298" width="41.85546875" style="1" customWidth="1"/>
    <col min="4299" max="4299" width="8.42578125" style="1" customWidth="1"/>
    <col min="4300" max="4300" width="7.5703125" style="1" customWidth="1"/>
    <col min="4301" max="4301" width="9.42578125" style="1" customWidth="1"/>
    <col min="4302" max="4302" width="10.28515625" style="1" customWidth="1"/>
    <col min="4303" max="4304" width="3.28515625" style="1" customWidth="1"/>
    <col min="4305" max="4305" width="8.42578125" style="1" customWidth="1"/>
    <col min="4306" max="4306" width="9.140625" style="1" customWidth="1"/>
    <col min="4307" max="4307" width="8" style="1"/>
    <col min="4308" max="4308" width="14.85546875" style="1" customWidth="1"/>
    <col min="4309" max="4551" width="8" style="1"/>
    <col min="4552" max="4552" width="4.140625" style="1" customWidth="1"/>
    <col min="4553" max="4553" width="3.5703125" style="1" customWidth="1"/>
    <col min="4554" max="4554" width="41.85546875" style="1" customWidth="1"/>
    <col min="4555" max="4555" width="8.42578125" style="1" customWidth="1"/>
    <col min="4556" max="4556" width="7.5703125" style="1" customWidth="1"/>
    <col min="4557" max="4557" width="9.42578125" style="1" customWidth="1"/>
    <col min="4558" max="4558" width="10.28515625" style="1" customWidth="1"/>
    <col min="4559" max="4560" width="3.28515625" style="1" customWidth="1"/>
    <col min="4561" max="4561" width="8.42578125" style="1" customWidth="1"/>
    <col min="4562" max="4562" width="9.140625" style="1" customWidth="1"/>
    <col min="4563" max="4563" width="8" style="1"/>
    <col min="4564" max="4564" width="14.85546875" style="1" customWidth="1"/>
    <col min="4565" max="4807" width="8" style="1"/>
    <col min="4808" max="4808" width="4.140625" style="1" customWidth="1"/>
    <col min="4809" max="4809" width="3.5703125" style="1" customWidth="1"/>
    <col min="4810" max="4810" width="41.85546875" style="1" customWidth="1"/>
    <col min="4811" max="4811" width="8.42578125" style="1" customWidth="1"/>
    <col min="4812" max="4812" width="7.5703125" style="1" customWidth="1"/>
    <col min="4813" max="4813" width="9.42578125" style="1" customWidth="1"/>
    <col min="4814" max="4814" width="10.28515625" style="1" customWidth="1"/>
    <col min="4815" max="4816" width="3.28515625" style="1" customWidth="1"/>
    <col min="4817" max="4817" width="8.42578125" style="1" customWidth="1"/>
    <col min="4818" max="4818" width="9.140625" style="1" customWidth="1"/>
    <col min="4819" max="4819" width="8" style="1"/>
    <col min="4820" max="4820" width="14.85546875" style="1" customWidth="1"/>
    <col min="4821" max="5063" width="8" style="1"/>
    <col min="5064" max="5064" width="4.140625" style="1" customWidth="1"/>
    <col min="5065" max="5065" width="3.5703125" style="1" customWidth="1"/>
    <col min="5066" max="5066" width="41.85546875" style="1" customWidth="1"/>
    <col min="5067" max="5067" width="8.42578125" style="1" customWidth="1"/>
    <col min="5068" max="5068" width="7.5703125" style="1" customWidth="1"/>
    <col min="5069" max="5069" width="9.42578125" style="1" customWidth="1"/>
    <col min="5070" max="5070" width="10.28515625" style="1" customWidth="1"/>
    <col min="5071" max="5072" width="3.28515625" style="1" customWidth="1"/>
    <col min="5073" max="5073" width="8.42578125" style="1" customWidth="1"/>
    <col min="5074" max="5074" width="9.140625" style="1" customWidth="1"/>
    <col min="5075" max="5075" width="8" style="1"/>
    <col min="5076" max="5076" width="14.85546875" style="1" customWidth="1"/>
    <col min="5077" max="5319" width="8" style="1"/>
    <col min="5320" max="5320" width="4.140625" style="1" customWidth="1"/>
    <col min="5321" max="5321" width="3.5703125" style="1" customWidth="1"/>
    <col min="5322" max="5322" width="41.85546875" style="1" customWidth="1"/>
    <col min="5323" max="5323" width="8.42578125" style="1" customWidth="1"/>
    <col min="5324" max="5324" width="7.5703125" style="1" customWidth="1"/>
    <col min="5325" max="5325" width="9.42578125" style="1" customWidth="1"/>
    <col min="5326" max="5326" width="10.28515625" style="1" customWidth="1"/>
    <col min="5327" max="5328" width="3.28515625" style="1" customWidth="1"/>
    <col min="5329" max="5329" width="8.42578125" style="1" customWidth="1"/>
    <col min="5330" max="5330" width="9.140625" style="1" customWidth="1"/>
    <col min="5331" max="5331" width="8" style="1"/>
    <col min="5332" max="5332" width="14.85546875" style="1" customWidth="1"/>
    <col min="5333" max="5575" width="8" style="1"/>
    <col min="5576" max="5576" width="4.140625" style="1" customWidth="1"/>
    <col min="5577" max="5577" width="3.5703125" style="1" customWidth="1"/>
    <col min="5578" max="5578" width="41.85546875" style="1" customWidth="1"/>
    <col min="5579" max="5579" width="8.42578125" style="1" customWidth="1"/>
    <col min="5580" max="5580" width="7.5703125" style="1" customWidth="1"/>
    <col min="5581" max="5581" width="9.42578125" style="1" customWidth="1"/>
    <col min="5582" max="5582" width="10.28515625" style="1" customWidth="1"/>
    <col min="5583" max="5584" width="3.28515625" style="1" customWidth="1"/>
    <col min="5585" max="5585" width="8.42578125" style="1" customWidth="1"/>
    <col min="5586" max="5586" width="9.140625" style="1" customWidth="1"/>
    <col min="5587" max="5587" width="8" style="1"/>
    <col min="5588" max="5588" width="14.85546875" style="1" customWidth="1"/>
    <col min="5589" max="5831" width="8" style="1"/>
    <col min="5832" max="5832" width="4.140625" style="1" customWidth="1"/>
    <col min="5833" max="5833" width="3.5703125" style="1" customWidth="1"/>
    <col min="5834" max="5834" width="41.85546875" style="1" customWidth="1"/>
    <col min="5835" max="5835" width="8.42578125" style="1" customWidth="1"/>
    <col min="5836" max="5836" width="7.5703125" style="1" customWidth="1"/>
    <col min="5837" max="5837" width="9.42578125" style="1" customWidth="1"/>
    <col min="5838" max="5838" width="10.28515625" style="1" customWidth="1"/>
    <col min="5839" max="5840" width="3.28515625" style="1" customWidth="1"/>
    <col min="5841" max="5841" width="8.42578125" style="1" customWidth="1"/>
    <col min="5842" max="5842" width="9.140625" style="1" customWidth="1"/>
    <col min="5843" max="5843" width="8" style="1"/>
    <col min="5844" max="5844" width="14.85546875" style="1" customWidth="1"/>
    <col min="5845" max="6087" width="8" style="1"/>
    <col min="6088" max="6088" width="4.140625" style="1" customWidth="1"/>
    <col min="6089" max="6089" width="3.5703125" style="1" customWidth="1"/>
    <col min="6090" max="6090" width="41.85546875" style="1" customWidth="1"/>
    <col min="6091" max="6091" width="8.42578125" style="1" customWidth="1"/>
    <col min="6092" max="6092" width="7.5703125" style="1" customWidth="1"/>
    <col min="6093" max="6093" width="9.42578125" style="1" customWidth="1"/>
    <col min="6094" max="6094" width="10.28515625" style="1" customWidth="1"/>
    <col min="6095" max="6096" width="3.28515625" style="1" customWidth="1"/>
    <col min="6097" max="6097" width="8.42578125" style="1" customWidth="1"/>
    <col min="6098" max="6098" width="9.140625" style="1" customWidth="1"/>
    <col min="6099" max="6099" width="8" style="1"/>
    <col min="6100" max="6100" width="14.85546875" style="1" customWidth="1"/>
    <col min="6101" max="6343" width="8" style="1"/>
    <col min="6344" max="6344" width="4.140625" style="1" customWidth="1"/>
    <col min="6345" max="6345" width="3.5703125" style="1" customWidth="1"/>
    <col min="6346" max="6346" width="41.85546875" style="1" customWidth="1"/>
    <col min="6347" max="6347" width="8.42578125" style="1" customWidth="1"/>
    <col min="6348" max="6348" width="7.5703125" style="1" customWidth="1"/>
    <col min="6349" max="6349" width="9.42578125" style="1" customWidth="1"/>
    <col min="6350" max="6350" width="10.28515625" style="1" customWidth="1"/>
    <col min="6351" max="6352" width="3.28515625" style="1" customWidth="1"/>
    <col min="6353" max="6353" width="8.42578125" style="1" customWidth="1"/>
    <col min="6354" max="6354" width="9.140625" style="1" customWidth="1"/>
    <col min="6355" max="6355" width="8" style="1"/>
    <col min="6356" max="6356" width="14.85546875" style="1" customWidth="1"/>
    <col min="6357" max="6599" width="8" style="1"/>
    <col min="6600" max="6600" width="4.140625" style="1" customWidth="1"/>
    <col min="6601" max="6601" width="3.5703125" style="1" customWidth="1"/>
    <col min="6602" max="6602" width="41.85546875" style="1" customWidth="1"/>
    <col min="6603" max="6603" width="8.42578125" style="1" customWidth="1"/>
    <col min="6604" max="6604" width="7.5703125" style="1" customWidth="1"/>
    <col min="6605" max="6605" width="9.42578125" style="1" customWidth="1"/>
    <col min="6606" max="6606" width="10.28515625" style="1" customWidth="1"/>
    <col min="6607" max="6608" width="3.28515625" style="1" customWidth="1"/>
    <col min="6609" max="6609" width="8.42578125" style="1" customWidth="1"/>
    <col min="6610" max="6610" width="9.140625" style="1" customWidth="1"/>
    <col min="6611" max="6611" width="8" style="1"/>
    <col min="6612" max="6612" width="14.85546875" style="1" customWidth="1"/>
    <col min="6613" max="6855" width="8" style="1"/>
    <col min="6856" max="6856" width="4.140625" style="1" customWidth="1"/>
    <col min="6857" max="6857" width="3.5703125" style="1" customWidth="1"/>
    <col min="6858" max="6858" width="41.85546875" style="1" customWidth="1"/>
    <col min="6859" max="6859" width="8.42578125" style="1" customWidth="1"/>
    <col min="6860" max="6860" width="7.5703125" style="1" customWidth="1"/>
    <col min="6861" max="6861" width="9.42578125" style="1" customWidth="1"/>
    <col min="6862" max="6862" width="10.28515625" style="1" customWidth="1"/>
    <col min="6863" max="6864" width="3.28515625" style="1" customWidth="1"/>
    <col min="6865" max="6865" width="8.42578125" style="1" customWidth="1"/>
    <col min="6866" max="6866" width="9.140625" style="1" customWidth="1"/>
    <col min="6867" max="6867" width="8" style="1"/>
    <col min="6868" max="6868" width="14.85546875" style="1" customWidth="1"/>
    <col min="6869" max="7111" width="8" style="1"/>
    <col min="7112" max="7112" width="4.140625" style="1" customWidth="1"/>
    <col min="7113" max="7113" width="3.5703125" style="1" customWidth="1"/>
    <col min="7114" max="7114" width="41.85546875" style="1" customWidth="1"/>
    <col min="7115" max="7115" width="8.42578125" style="1" customWidth="1"/>
    <col min="7116" max="7116" width="7.5703125" style="1" customWidth="1"/>
    <col min="7117" max="7117" width="9.42578125" style="1" customWidth="1"/>
    <col min="7118" max="7118" width="10.28515625" style="1" customWidth="1"/>
    <col min="7119" max="7120" width="3.28515625" style="1" customWidth="1"/>
    <col min="7121" max="7121" width="8.42578125" style="1" customWidth="1"/>
    <col min="7122" max="7122" width="9.140625" style="1" customWidth="1"/>
    <col min="7123" max="7123" width="8" style="1"/>
    <col min="7124" max="7124" width="14.85546875" style="1" customWidth="1"/>
    <col min="7125" max="7367" width="8" style="1"/>
    <col min="7368" max="7368" width="4.140625" style="1" customWidth="1"/>
    <col min="7369" max="7369" width="3.5703125" style="1" customWidth="1"/>
    <col min="7370" max="7370" width="41.85546875" style="1" customWidth="1"/>
    <col min="7371" max="7371" width="8.42578125" style="1" customWidth="1"/>
    <col min="7372" max="7372" width="7.5703125" style="1" customWidth="1"/>
    <col min="7373" max="7373" width="9.42578125" style="1" customWidth="1"/>
    <col min="7374" max="7374" width="10.28515625" style="1" customWidth="1"/>
    <col min="7375" max="7376" width="3.28515625" style="1" customWidth="1"/>
    <col min="7377" max="7377" width="8.42578125" style="1" customWidth="1"/>
    <col min="7378" max="7378" width="9.140625" style="1" customWidth="1"/>
    <col min="7379" max="7379" width="8" style="1"/>
    <col min="7380" max="7380" width="14.85546875" style="1" customWidth="1"/>
    <col min="7381" max="7623" width="8" style="1"/>
    <col min="7624" max="7624" width="4.140625" style="1" customWidth="1"/>
    <col min="7625" max="7625" width="3.5703125" style="1" customWidth="1"/>
    <col min="7626" max="7626" width="41.85546875" style="1" customWidth="1"/>
    <col min="7627" max="7627" width="8.42578125" style="1" customWidth="1"/>
    <col min="7628" max="7628" width="7.5703125" style="1" customWidth="1"/>
    <col min="7629" max="7629" width="9.42578125" style="1" customWidth="1"/>
    <col min="7630" max="7630" width="10.28515625" style="1" customWidth="1"/>
    <col min="7631" max="7632" width="3.28515625" style="1" customWidth="1"/>
    <col min="7633" max="7633" width="8.42578125" style="1" customWidth="1"/>
    <col min="7634" max="7634" width="9.140625" style="1" customWidth="1"/>
    <col min="7635" max="7635" width="8" style="1"/>
    <col min="7636" max="7636" width="14.85546875" style="1" customWidth="1"/>
    <col min="7637" max="7879" width="8" style="1"/>
    <col min="7880" max="7880" width="4.140625" style="1" customWidth="1"/>
    <col min="7881" max="7881" width="3.5703125" style="1" customWidth="1"/>
    <col min="7882" max="7882" width="41.85546875" style="1" customWidth="1"/>
    <col min="7883" max="7883" width="8.42578125" style="1" customWidth="1"/>
    <col min="7884" max="7884" width="7.5703125" style="1" customWidth="1"/>
    <col min="7885" max="7885" width="9.42578125" style="1" customWidth="1"/>
    <col min="7886" max="7886" width="10.28515625" style="1" customWidth="1"/>
    <col min="7887" max="7888" width="3.28515625" style="1" customWidth="1"/>
    <col min="7889" max="7889" width="8.42578125" style="1" customWidth="1"/>
    <col min="7890" max="7890" width="9.140625" style="1" customWidth="1"/>
    <col min="7891" max="7891" width="8" style="1"/>
    <col min="7892" max="7892" width="14.85546875" style="1" customWidth="1"/>
    <col min="7893" max="8135" width="8" style="1"/>
    <col min="8136" max="8136" width="4.140625" style="1" customWidth="1"/>
    <col min="8137" max="8137" width="3.5703125" style="1" customWidth="1"/>
    <col min="8138" max="8138" width="41.85546875" style="1" customWidth="1"/>
    <col min="8139" max="8139" width="8.42578125" style="1" customWidth="1"/>
    <col min="8140" max="8140" width="7.5703125" style="1" customWidth="1"/>
    <col min="8141" max="8141" width="9.42578125" style="1" customWidth="1"/>
    <col min="8142" max="8142" width="10.28515625" style="1" customWidth="1"/>
    <col min="8143" max="8144" width="3.28515625" style="1" customWidth="1"/>
    <col min="8145" max="8145" width="8.42578125" style="1" customWidth="1"/>
    <col min="8146" max="8146" width="9.140625" style="1" customWidth="1"/>
    <col min="8147" max="8147" width="8" style="1"/>
    <col min="8148" max="8148" width="14.85546875" style="1" customWidth="1"/>
    <col min="8149" max="8391" width="8" style="1"/>
    <col min="8392" max="8392" width="4.140625" style="1" customWidth="1"/>
    <col min="8393" max="8393" width="3.5703125" style="1" customWidth="1"/>
    <col min="8394" max="8394" width="41.85546875" style="1" customWidth="1"/>
    <col min="8395" max="8395" width="8.42578125" style="1" customWidth="1"/>
    <col min="8396" max="8396" width="7.5703125" style="1" customWidth="1"/>
    <col min="8397" max="8397" width="9.42578125" style="1" customWidth="1"/>
    <col min="8398" max="8398" width="10.28515625" style="1" customWidth="1"/>
    <col min="8399" max="8400" width="3.28515625" style="1" customWidth="1"/>
    <col min="8401" max="8401" width="8.42578125" style="1" customWidth="1"/>
    <col min="8402" max="8402" width="9.140625" style="1" customWidth="1"/>
    <col min="8403" max="8403" width="8" style="1"/>
    <col min="8404" max="8404" width="14.85546875" style="1" customWidth="1"/>
    <col min="8405" max="8647" width="8" style="1"/>
    <col min="8648" max="8648" width="4.140625" style="1" customWidth="1"/>
    <col min="8649" max="8649" width="3.5703125" style="1" customWidth="1"/>
    <col min="8650" max="8650" width="41.85546875" style="1" customWidth="1"/>
    <col min="8651" max="8651" width="8.42578125" style="1" customWidth="1"/>
    <col min="8652" max="8652" width="7.5703125" style="1" customWidth="1"/>
    <col min="8653" max="8653" width="9.42578125" style="1" customWidth="1"/>
    <col min="8654" max="8654" width="10.28515625" style="1" customWidth="1"/>
    <col min="8655" max="8656" width="3.28515625" style="1" customWidth="1"/>
    <col min="8657" max="8657" width="8.42578125" style="1" customWidth="1"/>
    <col min="8658" max="8658" width="9.140625" style="1" customWidth="1"/>
    <col min="8659" max="8659" width="8" style="1"/>
    <col min="8660" max="8660" width="14.85546875" style="1" customWidth="1"/>
    <col min="8661" max="8903" width="8" style="1"/>
    <col min="8904" max="8904" width="4.140625" style="1" customWidth="1"/>
    <col min="8905" max="8905" width="3.5703125" style="1" customWidth="1"/>
    <col min="8906" max="8906" width="41.85546875" style="1" customWidth="1"/>
    <col min="8907" max="8907" width="8.42578125" style="1" customWidth="1"/>
    <col min="8908" max="8908" width="7.5703125" style="1" customWidth="1"/>
    <col min="8909" max="8909" width="9.42578125" style="1" customWidth="1"/>
    <col min="8910" max="8910" width="10.28515625" style="1" customWidth="1"/>
    <col min="8911" max="8912" width="3.28515625" style="1" customWidth="1"/>
    <col min="8913" max="8913" width="8.42578125" style="1" customWidth="1"/>
    <col min="8914" max="8914" width="9.140625" style="1" customWidth="1"/>
    <col min="8915" max="8915" width="8" style="1"/>
    <col min="8916" max="8916" width="14.85546875" style="1" customWidth="1"/>
    <col min="8917" max="9159" width="8" style="1"/>
    <col min="9160" max="9160" width="4.140625" style="1" customWidth="1"/>
    <col min="9161" max="9161" width="3.5703125" style="1" customWidth="1"/>
    <col min="9162" max="9162" width="41.85546875" style="1" customWidth="1"/>
    <col min="9163" max="9163" width="8.42578125" style="1" customWidth="1"/>
    <col min="9164" max="9164" width="7.5703125" style="1" customWidth="1"/>
    <col min="9165" max="9165" width="9.42578125" style="1" customWidth="1"/>
    <col min="9166" max="9166" width="10.28515625" style="1" customWidth="1"/>
    <col min="9167" max="9168" width="3.28515625" style="1" customWidth="1"/>
    <col min="9169" max="9169" width="8.42578125" style="1" customWidth="1"/>
    <col min="9170" max="9170" width="9.140625" style="1" customWidth="1"/>
    <col min="9171" max="9171" width="8" style="1"/>
    <col min="9172" max="9172" width="14.85546875" style="1" customWidth="1"/>
    <col min="9173" max="9415" width="8" style="1"/>
    <col min="9416" max="9416" width="4.140625" style="1" customWidth="1"/>
    <col min="9417" max="9417" width="3.5703125" style="1" customWidth="1"/>
    <col min="9418" max="9418" width="41.85546875" style="1" customWidth="1"/>
    <col min="9419" max="9419" width="8.42578125" style="1" customWidth="1"/>
    <col min="9420" max="9420" width="7.5703125" style="1" customWidth="1"/>
    <col min="9421" max="9421" width="9.42578125" style="1" customWidth="1"/>
    <col min="9422" max="9422" width="10.28515625" style="1" customWidth="1"/>
    <col min="9423" max="9424" width="3.28515625" style="1" customWidth="1"/>
    <col min="9425" max="9425" width="8.42578125" style="1" customWidth="1"/>
    <col min="9426" max="9426" width="9.140625" style="1" customWidth="1"/>
    <col min="9427" max="9427" width="8" style="1"/>
    <col min="9428" max="9428" width="14.85546875" style="1" customWidth="1"/>
    <col min="9429" max="9671" width="8" style="1"/>
    <col min="9672" max="9672" width="4.140625" style="1" customWidth="1"/>
    <col min="9673" max="9673" width="3.5703125" style="1" customWidth="1"/>
    <col min="9674" max="9674" width="41.85546875" style="1" customWidth="1"/>
    <col min="9675" max="9675" width="8.42578125" style="1" customWidth="1"/>
    <col min="9676" max="9676" width="7.5703125" style="1" customWidth="1"/>
    <col min="9677" max="9677" width="9.42578125" style="1" customWidth="1"/>
    <col min="9678" max="9678" width="10.28515625" style="1" customWidth="1"/>
    <col min="9679" max="9680" width="3.28515625" style="1" customWidth="1"/>
    <col min="9681" max="9681" width="8.42578125" style="1" customWidth="1"/>
    <col min="9682" max="9682" width="9.140625" style="1" customWidth="1"/>
    <col min="9683" max="9683" width="8" style="1"/>
    <col min="9684" max="9684" width="14.85546875" style="1" customWidth="1"/>
    <col min="9685" max="9927" width="8" style="1"/>
    <col min="9928" max="9928" width="4.140625" style="1" customWidth="1"/>
    <col min="9929" max="9929" width="3.5703125" style="1" customWidth="1"/>
    <col min="9930" max="9930" width="41.85546875" style="1" customWidth="1"/>
    <col min="9931" max="9931" width="8.42578125" style="1" customWidth="1"/>
    <col min="9932" max="9932" width="7.5703125" style="1" customWidth="1"/>
    <col min="9933" max="9933" width="9.42578125" style="1" customWidth="1"/>
    <col min="9934" max="9934" width="10.28515625" style="1" customWidth="1"/>
    <col min="9935" max="9936" width="3.28515625" style="1" customWidth="1"/>
    <col min="9937" max="9937" width="8.42578125" style="1" customWidth="1"/>
    <col min="9938" max="9938" width="9.140625" style="1" customWidth="1"/>
    <col min="9939" max="9939" width="8" style="1"/>
    <col min="9940" max="9940" width="14.85546875" style="1" customWidth="1"/>
    <col min="9941" max="10183" width="8" style="1"/>
    <col min="10184" max="10184" width="4.140625" style="1" customWidth="1"/>
    <col min="10185" max="10185" width="3.5703125" style="1" customWidth="1"/>
    <col min="10186" max="10186" width="41.85546875" style="1" customWidth="1"/>
    <col min="10187" max="10187" width="8.42578125" style="1" customWidth="1"/>
    <col min="10188" max="10188" width="7.5703125" style="1" customWidth="1"/>
    <col min="10189" max="10189" width="9.42578125" style="1" customWidth="1"/>
    <col min="10190" max="10190" width="10.28515625" style="1" customWidth="1"/>
    <col min="10191" max="10192" width="3.28515625" style="1" customWidth="1"/>
    <col min="10193" max="10193" width="8.42578125" style="1" customWidth="1"/>
    <col min="10194" max="10194" width="9.140625" style="1" customWidth="1"/>
    <col min="10195" max="10195" width="8" style="1"/>
    <col min="10196" max="10196" width="14.85546875" style="1" customWidth="1"/>
    <col min="10197" max="10439" width="8" style="1"/>
    <col min="10440" max="10440" width="4.140625" style="1" customWidth="1"/>
    <col min="10441" max="10441" width="3.5703125" style="1" customWidth="1"/>
    <col min="10442" max="10442" width="41.85546875" style="1" customWidth="1"/>
    <col min="10443" max="10443" width="8.42578125" style="1" customWidth="1"/>
    <col min="10444" max="10444" width="7.5703125" style="1" customWidth="1"/>
    <col min="10445" max="10445" width="9.42578125" style="1" customWidth="1"/>
    <col min="10446" max="10446" width="10.28515625" style="1" customWidth="1"/>
    <col min="10447" max="10448" width="3.28515625" style="1" customWidth="1"/>
    <col min="10449" max="10449" width="8.42578125" style="1" customWidth="1"/>
    <col min="10450" max="10450" width="9.140625" style="1" customWidth="1"/>
    <col min="10451" max="10451" width="8" style="1"/>
    <col min="10452" max="10452" width="14.85546875" style="1" customWidth="1"/>
    <col min="10453" max="10695" width="8" style="1"/>
    <col min="10696" max="10696" width="4.140625" style="1" customWidth="1"/>
    <col min="10697" max="10697" width="3.5703125" style="1" customWidth="1"/>
    <col min="10698" max="10698" width="41.85546875" style="1" customWidth="1"/>
    <col min="10699" max="10699" width="8.42578125" style="1" customWidth="1"/>
    <col min="10700" max="10700" width="7.5703125" style="1" customWidth="1"/>
    <col min="10701" max="10701" width="9.42578125" style="1" customWidth="1"/>
    <col min="10702" max="10702" width="10.28515625" style="1" customWidth="1"/>
    <col min="10703" max="10704" width="3.28515625" style="1" customWidth="1"/>
    <col min="10705" max="10705" width="8.42578125" style="1" customWidth="1"/>
    <col min="10706" max="10706" width="9.140625" style="1" customWidth="1"/>
    <col min="10707" max="10707" width="8" style="1"/>
    <col min="10708" max="10708" width="14.85546875" style="1" customWidth="1"/>
    <col min="10709" max="10951" width="8" style="1"/>
    <col min="10952" max="10952" width="4.140625" style="1" customWidth="1"/>
    <col min="10953" max="10953" width="3.5703125" style="1" customWidth="1"/>
    <col min="10954" max="10954" width="41.85546875" style="1" customWidth="1"/>
    <col min="10955" max="10955" width="8.42578125" style="1" customWidth="1"/>
    <col min="10956" max="10956" width="7.5703125" style="1" customWidth="1"/>
    <col min="10957" max="10957" width="9.42578125" style="1" customWidth="1"/>
    <col min="10958" max="10958" width="10.28515625" style="1" customWidth="1"/>
    <col min="10959" max="10960" width="3.28515625" style="1" customWidth="1"/>
    <col min="10961" max="10961" width="8.42578125" style="1" customWidth="1"/>
    <col min="10962" max="10962" width="9.140625" style="1" customWidth="1"/>
    <col min="10963" max="10963" width="8" style="1"/>
    <col min="10964" max="10964" width="14.85546875" style="1" customWidth="1"/>
    <col min="10965" max="11207" width="8" style="1"/>
    <col min="11208" max="11208" width="4.140625" style="1" customWidth="1"/>
    <col min="11209" max="11209" width="3.5703125" style="1" customWidth="1"/>
    <col min="11210" max="11210" width="41.85546875" style="1" customWidth="1"/>
    <col min="11211" max="11211" width="8.42578125" style="1" customWidth="1"/>
    <col min="11212" max="11212" width="7.5703125" style="1" customWidth="1"/>
    <col min="11213" max="11213" width="9.42578125" style="1" customWidth="1"/>
    <col min="11214" max="11214" width="10.28515625" style="1" customWidth="1"/>
    <col min="11215" max="11216" width="3.28515625" style="1" customWidth="1"/>
    <col min="11217" max="11217" width="8.42578125" style="1" customWidth="1"/>
    <col min="11218" max="11218" width="9.140625" style="1" customWidth="1"/>
    <col min="11219" max="11219" width="8" style="1"/>
    <col min="11220" max="11220" width="14.85546875" style="1" customWidth="1"/>
    <col min="11221" max="11463" width="8" style="1"/>
    <col min="11464" max="11464" width="4.140625" style="1" customWidth="1"/>
    <col min="11465" max="11465" width="3.5703125" style="1" customWidth="1"/>
    <col min="11466" max="11466" width="41.85546875" style="1" customWidth="1"/>
    <col min="11467" max="11467" width="8.42578125" style="1" customWidth="1"/>
    <col min="11468" max="11468" width="7.5703125" style="1" customWidth="1"/>
    <col min="11469" max="11469" width="9.42578125" style="1" customWidth="1"/>
    <col min="11470" max="11470" width="10.28515625" style="1" customWidth="1"/>
    <col min="11471" max="11472" width="3.28515625" style="1" customWidth="1"/>
    <col min="11473" max="11473" width="8.42578125" style="1" customWidth="1"/>
    <col min="11474" max="11474" width="9.140625" style="1" customWidth="1"/>
    <col min="11475" max="11475" width="8" style="1"/>
    <col min="11476" max="11476" width="14.85546875" style="1" customWidth="1"/>
    <col min="11477" max="11719" width="8" style="1"/>
    <col min="11720" max="11720" width="4.140625" style="1" customWidth="1"/>
    <col min="11721" max="11721" width="3.5703125" style="1" customWidth="1"/>
    <col min="11722" max="11722" width="41.85546875" style="1" customWidth="1"/>
    <col min="11723" max="11723" width="8.42578125" style="1" customWidth="1"/>
    <col min="11724" max="11724" width="7.5703125" style="1" customWidth="1"/>
    <col min="11725" max="11725" width="9.42578125" style="1" customWidth="1"/>
    <col min="11726" max="11726" width="10.28515625" style="1" customWidth="1"/>
    <col min="11727" max="11728" width="3.28515625" style="1" customWidth="1"/>
    <col min="11729" max="11729" width="8.42578125" style="1" customWidth="1"/>
    <col min="11730" max="11730" width="9.140625" style="1" customWidth="1"/>
    <col min="11731" max="11731" width="8" style="1"/>
    <col min="11732" max="11732" width="14.85546875" style="1" customWidth="1"/>
    <col min="11733" max="11975" width="8" style="1"/>
    <col min="11976" max="11976" width="4.140625" style="1" customWidth="1"/>
    <col min="11977" max="11977" width="3.5703125" style="1" customWidth="1"/>
    <col min="11978" max="11978" width="41.85546875" style="1" customWidth="1"/>
    <col min="11979" max="11979" width="8.42578125" style="1" customWidth="1"/>
    <col min="11980" max="11980" width="7.5703125" style="1" customWidth="1"/>
    <col min="11981" max="11981" width="9.42578125" style="1" customWidth="1"/>
    <col min="11982" max="11982" width="10.28515625" style="1" customWidth="1"/>
    <col min="11983" max="11984" width="3.28515625" style="1" customWidth="1"/>
    <col min="11985" max="11985" width="8.42578125" style="1" customWidth="1"/>
    <col min="11986" max="11986" width="9.140625" style="1" customWidth="1"/>
    <col min="11987" max="11987" width="8" style="1"/>
    <col min="11988" max="11988" width="14.85546875" style="1" customWidth="1"/>
    <col min="11989" max="12231" width="8" style="1"/>
    <col min="12232" max="12232" width="4.140625" style="1" customWidth="1"/>
    <col min="12233" max="12233" width="3.5703125" style="1" customWidth="1"/>
    <col min="12234" max="12234" width="41.85546875" style="1" customWidth="1"/>
    <col min="12235" max="12235" width="8.42578125" style="1" customWidth="1"/>
    <col min="12236" max="12236" width="7.5703125" style="1" customWidth="1"/>
    <col min="12237" max="12237" width="9.42578125" style="1" customWidth="1"/>
    <col min="12238" max="12238" width="10.28515625" style="1" customWidth="1"/>
    <col min="12239" max="12240" width="3.28515625" style="1" customWidth="1"/>
    <col min="12241" max="12241" width="8.42578125" style="1" customWidth="1"/>
    <col min="12242" max="12242" width="9.140625" style="1" customWidth="1"/>
    <col min="12243" max="12243" width="8" style="1"/>
    <col min="12244" max="12244" width="14.85546875" style="1" customWidth="1"/>
    <col min="12245" max="12487" width="8" style="1"/>
    <col min="12488" max="12488" width="4.140625" style="1" customWidth="1"/>
    <col min="12489" max="12489" width="3.5703125" style="1" customWidth="1"/>
    <col min="12490" max="12490" width="41.85546875" style="1" customWidth="1"/>
    <col min="12491" max="12491" width="8.42578125" style="1" customWidth="1"/>
    <col min="12492" max="12492" width="7.5703125" style="1" customWidth="1"/>
    <col min="12493" max="12493" width="9.42578125" style="1" customWidth="1"/>
    <col min="12494" max="12494" width="10.28515625" style="1" customWidth="1"/>
    <col min="12495" max="12496" width="3.28515625" style="1" customWidth="1"/>
    <col min="12497" max="12497" width="8.42578125" style="1" customWidth="1"/>
    <col min="12498" max="12498" width="9.140625" style="1" customWidth="1"/>
    <col min="12499" max="12499" width="8" style="1"/>
    <col min="12500" max="12500" width="14.85546875" style="1" customWidth="1"/>
    <col min="12501" max="12743" width="8" style="1"/>
    <col min="12744" max="12744" width="4.140625" style="1" customWidth="1"/>
    <col min="12745" max="12745" width="3.5703125" style="1" customWidth="1"/>
    <col min="12746" max="12746" width="41.85546875" style="1" customWidth="1"/>
    <col min="12747" max="12747" width="8.42578125" style="1" customWidth="1"/>
    <col min="12748" max="12748" width="7.5703125" style="1" customWidth="1"/>
    <col min="12749" max="12749" width="9.42578125" style="1" customWidth="1"/>
    <col min="12750" max="12750" width="10.28515625" style="1" customWidth="1"/>
    <col min="12751" max="12752" width="3.28515625" style="1" customWidth="1"/>
    <col min="12753" max="12753" width="8.42578125" style="1" customWidth="1"/>
    <col min="12754" max="12754" width="9.140625" style="1" customWidth="1"/>
    <col min="12755" max="12755" width="8" style="1"/>
    <col min="12756" max="12756" width="14.85546875" style="1" customWidth="1"/>
    <col min="12757" max="12999" width="8" style="1"/>
    <col min="13000" max="13000" width="4.140625" style="1" customWidth="1"/>
    <col min="13001" max="13001" width="3.5703125" style="1" customWidth="1"/>
    <col min="13002" max="13002" width="41.85546875" style="1" customWidth="1"/>
    <col min="13003" max="13003" width="8.42578125" style="1" customWidth="1"/>
    <col min="13004" max="13004" width="7.5703125" style="1" customWidth="1"/>
    <col min="13005" max="13005" width="9.42578125" style="1" customWidth="1"/>
    <col min="13006" max="13006" width="10.28515625" style="1" customWidth="1"/>
    <col min="13007" max="13008" width="3.28515625" style="1" customWidth="1"/>
    <col min="13009" max="13009" width="8.42578125" style="1" customWidth="1"/>
    <col min="13010" max="13010" width="9.140625" style="1" customWidth="1"/>
    <col min="13011" max="13011" width="8" style="1"/>
    <col min="13012" max="13012" width="14.85546875" style="1" customWidth="1"/>
    <col min="13013" max="13255" width="8" style="1"/>
    <col min="13256" max="13256" width="4.140625" style="1" customWidth="1"/>
    <col min="13257" max="13257" width="3.5703125" style="1" customWidth="1"/>
    <col min="13258" max="13258" width="41.85546875" style="1" customWidth="1"/>
    <col min="13259" max="13259" width="8.42578125" style="1" customWidth="1"/>
    <col min="13260" max="13260" width="7.5703125" style="1" customWidth="1"/>
    <col min="13261" max="13261" width="9.42578125" style="1" customWidth="1"/>
    <col min="13262" max="13262" width="10.28515625" style="1" customWidth="1"/>
    <col min="13263" max="13264" width="3.28515625" style="1" customWidth="1"/>
    <col min="13265" max="13265" width="8.42578125" style="1" customWidth="1"/>
    <col min="13266" max="13266" width="9.140625" style="1" customWidth="1"/>
    <col min="13267" max="13267" width="8" style="1"/>
    <col min="13268" max="13268" width="14.85546875" style="1" customWidth="1"/>
    <col min="13269" max="13511" width="8" style="1"/>
    <col min="13512" max="13512" width="4.140625" style="1" customWidth="1"/>
    <col min="13513" max="13513" width="3.5703125" style="1" customWidth="1"/>
    <col min="13514" max="13514" width="41.85546875" style="1" customWidth="1"/>
    <col min="13515" max="13515" width="8.42578125" style="1" customWidth="1"/>
    <col min="13516" max="13516" width="7.5703125" style="1" customWidth="1"/>
    <col min="13517" max="13517" width="9.42578125" style="1" customWidth="1"/>
    <col min="13518" max="13518" width="10.28515625" style="1" customWidth="1"/>
    <col min="13519" max="13520" width="3.28515625" style="1" customWidth="1"/>
    <col min="13521" max="13521" width="8.42578125" style="1" customWidth="1"/>
    <col min="13522" max="13522" width="9.140625" style="1" customWidth="1"/>
    <col min="13523" max="13523" width="8" style="1"/>
    <col min="13524" max="13524" width="14.85546875" style="1" customWidth="1"/>
    <col min="13525" max="13767" width="8" style="1"/>
    <col min="13768" max="13768" width="4.140625" style="1" customWidth="1"/>
    <col min="13769" max="13769" width="3.5703125" style="1" customWidth="1"/>
    <col min="13770" max="13770" width="41.85546875" style="1" customWidth="1"/>
    <col min="13771" max="13771" width="8.42578125" style="1" customWidth="1"/>
    <col min="13772" max="13772" width="7.5703125" style="1" customWidth="1"/>
    <col min="13773" max="13773" width="9.42578125" style="1" customWidth="1"/>
    <col min="13774" max="13774" width="10.28515625" style="1" customWidth="1"/>
    <col min="13775" max="13776" width="3.28515625" style="1" customWidth="1"/>
    <col min="13777" max="13777" width="8.42578125" style="1" customWidth="1"/>
    <col min="13778" max="13778" width="9.140625" style="1" customWidth="1"/>
    <col min="13779" max="13779" width="8" style="1"/>
    <col min="13780" max="13780" width="14.85546875" style="1" customWidth="1"/>
    <col min="13781" max="14023" width="8" style="1"/>
    <col min="14024" max="14024" width="4.140625" style="1" customWidth="1"/>
    <col min="14025" max="14025" width="3.5703125" style="1" customWidth="1"/>
    <col min="14026" max="14026" width="41.85546875" style="1" customWidth="1"/>
    <col min="14027" max="14027" width="8.42578125" style="1" customWidth="1"/>
    <col min="14028" max="14028" width="7.5703125" style="1" customWidth="1"/>
    <col min="14029" max="14029" width="9.42578125" style="1" customWidth="1"/>
    <col min="14030" max="14030" width="10.28515625" style="1" customWidth="1"/>
    <col min="14031" max="14032" width="3.28515625" style="1" customWidth="1"/>
    <col min="14033" max="14033" width="8.42578125" style="1" customWidth="1"/>
    <col min="14034" max="14034" width="9.140625" style="1" customWidth="1"/>
    <col min="14035" max="14035" width="8" style="1"/>
    <col min="14036" max="14036" width="14.85546875" style="1" customWidth="1"/>
    <col min="14037" max="14279" width="8" style="1"/>
    <col min="14280" max="14280" width="4.140625" style="1" customWidth="1"/>
    <col min="14281" max="14281" width="3.5703125" style="1" customWidth="1"/>
    <col min="14282" max="14282" width="41.85546875" style="1" customWidth="1"/>
    <col min="14283" max="14283" width="8.42578125" style="1" customWidth="1"/>
    <col min="14284" max="14284" width="7.5703125" style="1" customWidth="1"/>
    <col min="14285" max="14285" width="9.42578125" style="1" customWidth="1"/>
    <col min="14286" max="14286" width="10.28515625" style="1" customWidth="1"/>
    <col min="14287" max="14288" width="3.28515625" style="1" customWidth="1"/>
    <col min="14289" max="14289" width="8.42578125" style="1" customWidth="1"/>
    <col min="14290" max="14290" width="9.140625" style="1" customWidth="1"/>
    <col min="14291" max="14291" width="8" style="1"/>
    <col min="14292" max="14292" width="14.85546875" style="1" customWidth="1"/>
    <col min="14293" max="14535" width="8" style="1"/>
    <col min="14536" max="14536" width="4.140625" style="1" customWidth="1"/>
    <col min="14537" max="14537" width="3.5703125" style="1" customWidth="1"/>
    <col min="14538" max="14538" width="41.85546875" style="1" customWidth="1"/>
    <col min="14539" max="14539" width="8.42578125" style="1" customWidth="1"/>
    <col min="14540" max="14540" width="7.5703125" style="1" customWidth="1"/>
    <col min="14541" max="14541" width="9.42578125" style="1" customWidth="1"/>
    <col min="14542" max="14542" width="10.28515625" style="1" customWidth="1"/>
    <col min="14543" max="14544" width="3.28515625" style="1" customWidth="1"/>
    <col min="14545" max="14545" width="8.42578125" style="1" customWidth="1"/>
    <col min="14546" max="14546" width="9.140625" style="1" customWidth="1"/>
    <col min="14547" max="14547" width="8" style="1"/>
    <col min="14548" max="14548" width="14.85546875" style="1" customWidth="1"/>
    <col min="14549" max="14791" width="8" style="1"/>
    <col min="14792" max="14792" width="4.140625" style="1" customWidth="1"/>
    <col min="14793" max="14793" width="3.5703125" style="1" customWidth="1"/>
    <col min="14794" max="14794" width="41.85546875" style="1" customWidth="1"/>
    <col min="14795" max="14795" width="8.42578125" style="1" customWidth="1"/>
    <col min="14796" max="14796" width="7.5703125" style="1" customWidth="1"/>
    <col min="14797" max="14797" width="9.42578125" style="1" customWidth="1"/>
    <col min="14798" max="14798" width="10.28515625" style="1" customWidth="1"/>
    <col min="14799" max="14800" width="3.28515625" style="1" customWidth="1"/>
    <col min="14801" max="14801" width="8.42578125" style="1" customWidth="1"/>
    <col min="14802" max="14802" width="9.140625" style="1" customWidth="1"/>
    <col min="14803" max="14803" width="8" style="1"/>
    <col min="14804" max="14804" width="14.85546875" style="1" customWidth="1"/>
    <col min="14805" max="15047" width="8" style="1"/>
    <col min="15048" max="15048" width="4.140625" style="1" customWidth="1"/>
    <col min="15049" max="15049" width="3.5703125" style="1" customWidth="1"/>
    <col min="15050" max="15050" width="41.85546875" style="1" customWidth="1"/>
    <col min="15051" max="15051" width="8.42578125" style="1" customWidth="1"/>
    <col min="15052" max="15052" width="7.5703125" style="1" customWidth="1"/>
    <col min="15053" max="15053" width="9.42578125" style="1" customWidth="1"/>
    <col min="15054" max="15054" width="10.28515625" style="1" customWidth="1"/>
    <col min="15055" max="15056" width="3.28515625" style="1" customWidth="1"/>
    <col min="15057" max="15057" width="8.42578125" style="1" customWidth="1"/>
    <col min="15058" max="15058" width="9.140625" style="1" customWidth="1"/>
    <col min="15059" max="15059" width="8" style="1"/>
    <col min="15060" max="15060" width="14.85546875" style="1" customWidth="1"/>
    <col min="15061" max="15303" width="8" style="1"/>
    <col min="15304" max="15304" width="4.140625" style="1" customWidth="1"/>
    <col min="15305" max="15305" width="3.5703125" style="1" customWidth="1"/>
    <col min="15306" max="15306" width="41.85546875" style="1" customWidth="1"/>
    <col min="15307" max="15307" width="8.42578125" style="1" customWidth="1"/>
    <col min="15308" max="15308" width="7.5703125" style="1" customWidth="1"/>
    <col min="15309" max="15309" width="9.42578125" style="1" customWidth="1"/>
    <col min="15310" max="15310" width="10.28515625" style="1" customWidth="1"/>
    <col min="15311" max="15312" width="3.28515625" style="1" customWidth="1"/>
    <col min="15313" max="15313" width="8.42578125" style="1" customWidth="1"/>
    <col min="15314" max="15314" width="9.140625" style="1" customWidth="1"/>
    <col min="15315" max="15315" width="8" style="1"/>
    <col min="15316" max="15316" width="14.85546875" style="1" customWidth="1"/>
    <col min="15317" max="15559" width="8" style="1"/>
    <col min="15560" max="15560" width="4.140625" style="1" customWidth="1"/>
    <col min="15561" max="15561" width="3.5703125" style="1" customWidth="1"/>
    <col min="15562" max="15562" width="41.85546875" style="1" customWidth="1"/>
    <col min="15563" max="15563" width="8.42578125" style="1" customWidth="1"/>
    <col min="15564" max="15564" width="7.5703125" style="1" customWidth="1"/>
    <col min="15565" max="15565" width="9.42578125" style="1" customWidth="1"/>
    <col min="15566" max="15566" width="10.28515625" style="1" customWidth="1"/>
    <col min="15567" max="15568" width="3.28515625" style="1" customWidth="1"/>
    <col min="15569" max="15569" width="8.42578125" style="1" customWidth="1"/>
    <col min="15570" max="15570" width="9.140625" style="1" customWidth="1"/>
    <col min="15571" max="15571" width="8" style="1"/>
    <col min="15572" max="15572" width="14.85546875" style="1" customWidth="1"/>
    <col min="15573" max="15815" width="8" style="1"/>
    <col min="15816" max="15816" width="4.140625" style="1" customWidth="1"/>
    <col min="15817" max="15817" width="3.5703125" style="1" customWidth="1"/>
    <col min="15818" max="15818" width="41.85546875" style="1" customWidth="1"/>
    <col min="15819" max="15819" width="8.42578125" style="1" customWidth="1"/>
    <col min="15820" max="15820" width="7.5703125" style="1" customWidth="1"/>
    <col min="15821" max="15821" width="9.42578125" style="1" customWidth="1"/>
    <col min="15822" max="15822" width="10.28515625" style="1" customWidth="1"/>
    <col min="15823" max="15824" width="3.28515625" style="1" customWidth="1"/>
    <col min="15825" max="15825" width="8.42578125" style="1" customWidth="1"/>
    <col min="15826" max="15826" width="9.140625" style="1" customWidth="1"/>
    <col min="15827" max="15827" width="8" style="1"/>
    <col min="15828" max="15828" width="14.85546875" style="1" customWidth="1"/>
    <col min="15829" max="16071" width="8" style="1"/>
    <col min="16072" max="16072" width="4.140625" style="1" customWidth="1"/>
    <col min="16073" max="16073" width="3.5703125" style="1" customWidth="1"/>
    <col min="16074" max="16074" width="41.85546875" style="1" customWidth="1"/>
    <col min="16075" max="16075" width="8.42578125" style="1" customWidth="1"/>
    <col min="16076" max="16076" width="7.5703125" style="1" customWidth="1"/>
    <col min="16077" max="16077" width="9.42578125" style="1" customWidth="1"/>
    <col min="16078" max="16078" width="10.28515625" style="1" customWidth="1"/>
    <col min="16079" max="16080" width="3.28515625" style="1" customWidth="1"/>
    <col min="16081" max="16081" width="8.42578125" style="1" customWidth="1"/>
    <col min="16082" max="16082" width="9.140625" style="1" customWidth="1"/>
    <col min="16083" max="16083" width="8" style="1"/>
    <col min="16084" max="16084" width="14.85546875" style="1" customWidth="1"/>
    <col min="16085" max="16384" width="8" style="1"/>
  </cols>
  <sheetData>
    <row r="1" spans="2:11" ht="183.6" customHeight="1" x14ac:dyDescent="0.25">
      <c r="B1" s="187" t="s">
        <v>151</v>
      </c>
      <c r="C1" s="188"/>
      <c r="D1" s="188"/>
      <c r="E1" s="188"/>
      <c r="F1" s="188"/>
      <c r="G1" s="188"/>
    </row>
    <row r="2" spans="2:11" ht="33" customHeight="1" x14ac:dyDescent="0.25">
      <c r="B2" s="2"/>
      <c r="C2" s="189" t="s">
        <v>0</v>
      </c>
      <c r="D2" s="189"/>
      <c r="E2" s="189"/>
      <c r="F2" s="189"/>
      <c r="G2" s="189"/>
      <c r="I2" s="190">
        <v>2018</v>
      </c>
      <c r="J2" s="190"/>
      <c r="K2" s="190"/>
    </row>
    <row r="3" spans="2:11" s="5" customFormat="1" ht="34.5" customHeight="1" x14ac:dyDescent="0.25">
      <c r="B3" s="3" t="s">
        <v>1</v>
      </c>
      <c r="C3" s="3" t="s">
        <v>94</v>
      </c>
      <c r="D3" s="3" t="s">
        <v>2</v>
      </c>
      <c r="E3" s="3" t="s">
        <v>3</v>
      </c>
      <c r="F3" s="3" t="s">
        <v>4</v>
      </c>
      <c r="G3" s="4" t="s">
        <v>5</v>
      </c>
      <c r="H3" s="107"/>
      <c r="I3" s="120"/>
      <c r="J3" s="120"/>
      <c r="K3" s="120"/>
    </row>
    <row r="4" spans="2:11" s="5" customFormat="1" ht="86.45" customHeight="1" x14ac:dyDescent="0.25">
      <c r="B4" s="185" t="s">
        <v>6</v>
      </c>
      <c r="C4" s="88" t="s">
        <v>108</v>
      </c>
      <c r="D4" s="186" t="s">
        <v>7</v>
      </c>
      <c r="E4" s="7"/>
      <c r="F4" s="7"/>
      <c r="G4" s="7"/>
      <c r="H4" s="107"/>
      <c r="I4" s="120"/>
      <c r="J4" s="120"/>
      <c r="K4" s="120"/>
    </row>
    <row r="5" spans="2:11" s="5" customFormat="1" ht="24.95" customHeight="1" x14ac:dyDescent="0.25">
      <c r="B5" s="185"/>
      <c r="C5" s="8" t="s">
        <v>8</v>
      </c>
      <c r="D5" s="186"/>
      <c r="E5" s="7">
        <v>60</v>
      </c>
      <c r="F5" s="9">
        <f>$E$227</f>
        <v>18.518518518518519</v>
      </c>
      <c r="G5" s="10">
        <f t="shared" ref="G5:G13" si="0">E5*F5</f>
        <v>1111.1111111111111</v>
      </c>
      <c r="H5" s="107"/>
      <c r="I5" s="121">
        <v>55</v>
      </c>
      <c r="J5" s="122">
        <v>16.203703703703702</v>
      </c>
      <c r="K5" s="123">
        <v>891.20370370370358</v>
      </c>
    </row>
    <row r="6" spans="2:11" s="5" customFormat="1" ht="24.95" customHeight="1" x14ac:dyDescent="0.25">
      <c r="B6" s="185"/>
      <c r="C6" s="8" t="s">
        <v>9</v>
      </c>
      <c r="D6" s="186"/>
      <c r="E6" s="7">
        <v>50</v>
      </c>
      <c r="F6" s="9">
        <f>$E$228</f>
        <v>14.814814814814813</v>
      </c>
      <c r="G6" s="10">
        <f t="shared" si="0"/>
        <v>740.74074074074065</v>
      </c>
      <c r="H6" s="107"/>
      <c r="I6" s="121">
        <v>40</v>
      </c>
      <c r="J6" s="122">
        <v>13.888888888888888</v>
      </c>
      <c r="K6" s="123">
        <v>555.55555555555554</v>
      </c>
    </row>
    <row r="7" spans="2:11" s="5" customFormat="1" ht="24.95" customHeight="1" x14ac:dyDescent="0.25">
      <c r="B7" s="185"/>
      <c r="C7" s="8" t="s">
        <v>10</v>
      </c>
      <c r="D7" s="186"/>
      <c r="E7" s="7">
        <v>40</v>
      </c>
      <c r="F7" s="9">
        <f>$E$227</f>
        <v>18.518518518518519</v>
      </c>
      <c r="G7" s="10">
        <f t="shared" si="0"/>
        <v>740.74074074074076</v>
      </c>
      <c r="H7" s="107"/>
      <c r="I7" s="121">
        <v>45</v>
      </c>
      <c r="J7" s="122">
        <v>16.203703703703702</v>
      </c>
      <c r="K7" s="123">
        <v>729.16666666666663</v>
      </c>
    </row>
    <row r="8" spans="2:11" s="5" customFormat="1" ht="24.95" customHeight="1" x14ac:dyDescent="0.25">
      <c r="B8" s="185"/>
      <c r="C8" s="8" t="s">
        <v>11</v>
      </c>
      <c r="D8" s="186"/>
      <c r="E8" s="7">
        <v>40</v>
      </c>
      <c r="F8" s="9">
        <f>$E$228</f>
        <v>14.814814814814813</v>
      </c>
      <c r="G8" s="10">
        <f t="shared" si="0"/>
        <v>592.5925925925925</v>
      </c>
      <c r="H8" s="107"/>
      <c r="I8" s="121">
        <v>40</v>
      </c>
      <c r="J8" s="122">
        <v>13.888888888888888</v>
      </c>
      <c r="K8" s="123">
        <v>555.55555555555554</v>
      </c>
    </row>
    <row r="9" spans="2:11" s="5" customFormat="1" ht="24.95" customHeight="1" x14ac:dyDescent="0.25">
      <c r="B9" s="185"/>
      <c r="C9" s="8" t="s">
        <v>96</v>
      </c>
      <c r="D9" s="186"/>
      <c r="E9" s="7">
        <v>40</v>
      </c>
      <c r="F9" s="9">
        <f>$E$227</f>
        <v>18.518518518518519</v>
      </c>
      <c r="G9" s="10">
        <f t="shared" si="0"/>
        <v>740.74074074074076</v>
      </c>
      <c r="H9" s="107"/>
      <c r="I9" s="121">
        <v>45</v>
      </c>
      <c r="J9" s="122">
        <v>16.203703703703702</v>
      </c>
      <c r="K9" s="123">
        <v>729.16666666666663</v>
      </c>
    </row>
    <row r="10" spans="2:11" s="5" customFormat="1" ht="24.95" customHeight="1" x14ac:dyDescent="0.25">
      <c r="B10" s="185"/>
      <c r="C10" s="8" t="s">
        <v>97</v>
      </c>
      <c r="D10" s="186"/>
      <c r="E10" s="7">
        <v>40</v>
      </c>
      <c r="F10" s="9">
        <f>$E$228</f>
        <v>14.814814814814813</v>
      </c>
      <c r="G10" s="10">
        <f t="shared" si="0"/>
        <v>592.5925925925925</v>
      </c>
      <c r="H10" s="107"/>
      <c r="I10" s="121">
        <v>40</v>
      </c>
      <c r="J10" s="122">
        <v>13.888888888888888</v>
      </c>
      <c r="K10" s="123">
        <v>555.55555555555554</v>
      </c>
    </row>
    <row r="11" spans="2:11" s="5" customFormat="1" ht="24.95" customHeight="1" x14ac:dyDescent="0.25">
      <c r="B11" s="185"/>
      <c r="C11" s="8" t="s">
        <v>13</v>
      </c>
      <c r="D11" s="186"/>
      <c r="E11" s="7">
        <v>50</v>
      </c>
      <c r="F11" s="9">
        <f>$E$227</f>
        <v>18.518518518518519</v>
      </c>
      <c r="G11" s="10">
        <f t="shared" si="0"/>
        <v>925.92592592592598</v>
      </c>
      <c r="H11" s="107"/>
      <c r="I11" s="121">
        <v>45</v>
      </c>
      <c r="J11" s="122">
        <v>16.203703703703702</v>
      </c>
      <c r="K11" s="123">
        <v>729.16666666666663</v>
      </c>
    </row>
    <row r="12" spans="2:11" s="5" customFormat="1" ht="24.95" customHeight="1" x14ac:dyDescent="0.25">
      <c r="B12" s="185"/>
      <c r="C12" s="8" t="s">
        <v>14</v>
      </c>
      <c r="D12" s="186"/>
      <c r="E12" s="7">
        <v>40</v>
      </c>
      <c r="F12" s="9">
        <f>$E$227</f>
        <v>18.518518518518519</v>
      </c>
      <c r="G12" s="10">
        <f t="shared" si="0"/>
        <v>740.74074074074076</v>
      </c>
      <c r="H12" s="107"/>
      <c r="I12" s="121">
        <v>45</v>
      </c>
      <c r="J12" s="122">
        <v>16.203703703703702</v>
      </c>
      <c r="K12" s="123">
        <v>729.16666666666663</v>
      </c>
    </row>
    <row r="13" spans="2:11" s="5" customFormat="1" ht="24.95" customHeight="1" x14ac:dyDescent="0.25">
      <c r="B13" s="185"/>
      <c r="C13" s="8" t="s">
        <v>15</v>
      </c>
      <c r="D13" s="186"/>
      <c r="E13" s="7">
        <v>30</v>
      </c>
      <c r="F13" s="9">
        <f>$E$228</f>
        <v>14.814814814814813</v>
      </c>
      <c r="G13" s="10">
        <f t="shared" si="0"/>
        <v>444.4444444444444</v>
      </c>
      <c r="H13" s="107"/>
      <c r="I13" s="121">
        <v>30</v>
      </c>
      <c r="J13" s="122">
        <v>13.888888888888888</v>
      </c>
      <c r="K13" s="123">
        <v>416.66666666666663</v>
      </c>
    </row>
    <row r="14" spans="2:11" ht="24.95" customHeight="1" x14ac:dyDescent="0.25">
      <c r="B14" s="185"/>
      <c r="C14" s="11" t="s">
        <v>16</v>
      </c>
      <c r="D14" s="12"/>
      <c r="E14" s="13">
        <f>SUM(E5:E13)</f>
        <v>390</v>
      </c>
      <c r="F14" s="12"/>
      <c r="G14" s="94">
        <f>SUM(G5:G13)</f>
        <v>6629.6296296296296</v>
      </c>
      <c r="I14" s="124">
        <v>385</v>
      </c>
      <c r="J14" s="125"/>
      <c r="K14" s="126">
        <v>5891.2037037037044</v>
      </c>
    </row>
    <row r="15" spans="2:11" s="5" customFormat="1" ht="78" customHeight="1" x14ac:dyDescent="0.25">
      <c r="B15" s="185" t="s">
        <v>17</v>
      </c>
      <c r="C15" s="89" t="s">
        <v>113</v>
      </c>
      <c r="D15" s="186" t="s">
        <v>7</v>
      </c>
      <c r="E15" s="6"/>
      <c r="F15" s="6"/>
      <c r="G15" s="6"/>
      <c r="H15" s="107"/>
      <c r="I15" s="120"/>
      <c r="J15" s="120"/>
      <c r="K15" s="120"/>
    </row>
    <row r="16" spans="2:11" s="5" customFormat="1" ht="24.95" customHeight="1" x14ac:dyDescent="0.25">
      <c r="B16" s="185"/>
      <c r="C16" s="8" t="s">
        <v>96</v>
      </c>
      <c r="D16" s="186"/>
      <c r="E16" s="7">
        <v>35</v>
      </c>
      <c r="F16" s="9">
        <f>$E$227</f>
        <v>18.518518518518519</v>
      </c>
      <c r="G16" s="95">
        <f>E16*F16</f>
        <v>648.14814814814815</v>
      </c>
      <c r="H16" s="107"/>
      <c r="I16" s="121">
        <v>35</v>
      </c>
      <c r="J16" s="122">
        <v>16.203703703703702</v>
      </c>
      <c r="K16" s="127">
        <v>567.12962962962956</v>
      </c>
    </row>
    <row r="17" spans="2:11" s="5" customFormat="1" ht="24.95" customHeight="1" x14ac:dyDescent="0.25">
      <c r="B17" s="185"/>
      <c r="C17" s="8" t="s">
        <v>98</v>
      </c>
      <c r="D17" s="186"/>
      <c r="E17" s="7">
        <v>30</v>
      </c>
      <c r="F17" s="9">
        <f>$E$229</f>
        <v>11.574074074074073</v>
      </c>
      <c r="G17" s="95">
        <f>E17*F17</f>
        <v>347.22222222222217</v>
      </c>
      <c r="H17" s="107"/>
      <c r="I17" s="121">
        <v>30</v>
      </c>
      <c r="J17" s="122">
        <v>11.574074074074073</v>
      </c>
      <c r="K17" s="127">
        <v>347.22222222222217</v>
      </c>
    </row>
    <row r="18" spans="2:11" ht="21" customHeight="1" x14ac:dyDescent="0.25">
      <c r="B18" s="185"/>
      <c r="C18" s="11" t="s">
        <v>16</v>
      </c>
      <c r="D18" s="14"/>
      <c r="E18" s="13">
        <f>SUM(E16:E17)</f>
        <v>65</v>
      </c>
      <c r="F18" s="12"/>
      <c r="G18" s="94">
        <f>SUM(G16:G17)</f>
        <v>995.37037037037032</v>
      </c>
      <c r="I18" s="124">
        <v>65</v>
      </c>
      <c r="J18" s="125"/>
      <c r="K18" s="126">
        <v>914.35185185185173</v>
      </c>
    </row>
    <row r="19" spans="2:11" ht="21" customHeight="1" x14ac:dyDescent="0.25">
      <c r="B19" s="73"/>
      <c r="C19" s="15"/>
      <c r="D19" s="96"/>
      <c r="E19" s="16"/>
      <c r="F19" s="97"/>
      <c r="G19" s="17"/>
    </row>
    <row r="20" spans="2:11" ht="32.25" customHeight="1" x14ac:dyDescent="0.25">
      <c r="B20" s="30"/>
      <c r="C20" s="195" t="s">
        <v>18</v>
      </c>
      <c r="D20" s="195"/>
      <c r="E20" s="195"/>
      <c r="F20" s="195"/>
      <c r="G20" s="195"/>
    </row>
    <row r="21" spans="2:11" s="5" customFormat="1" ht="41.85" customHeight="1" x14ac:dyDescent="0.25">
      <c r="B21" s="18" t="s">
        <v>1</v>
      </c>
      <c r="C21" s="3" t="s">
        <v>94</v>
      </c>
      <c r="D21" s="18" t="s">
        <v>2</v>
      </c>
      <c r="E21" s="18" t="s">
        <v>3</v>
      </c>
      <c r="F21" s="18" t="s">
        <v>4</v>
      </c>
      <c r="G21" s="19" t="s">
        <v>5</v>
      </c>
      <c r="H21" s="107"/>
      <c r="I21" s="120"/>
      <c r="J21" s="120"/>
      <c r="K21" s="120"/>
    </row>
    <row r="22" spans="2:11" s="5" customFormat="1" ht="58.15" customHeight="1" x14ac:dyDescent="0.25">
      <c r="B22" s="185" t="s">
        <v>19</v>
      </c>
      <c r="C22" s="89" t="s">
        <v>114</v>
      </c>
      <c r="D22" s="185" t="s">
        <v>7</v>
      </c>
      <c r="E22" s="31"/>
      <c r="F22" s="31"/>
      <c r="G22" s="31"/>
      <c r="H22" s="107"/>
    </row>
    <row r="23" spans="2:11" s="5" customFormat="1" ht="26.1" customHeight="1" x14ac:dyDescent="0.25">
      <c r="B23" s="185"/>
      <c r="C23" s="8" t="s">
        <v>8</v>
      </c>
      <c r="D23" s="185"/>
      <c r="E23" s="7">
        <v>15</v>
      </c>
      <c r="F23" s="32">
        <f t="shared" ref="F23:F28" si="1">$E$227</f>
        <v>18.518518518518519</v>
      </c>
      <c r="G23" s="33">
        <f t="shared" ref="G23:G28" si="2">E23*F23</f>
        <v>277.77777777777777</v>
      </c>
      <c r="H23" s="107"/>
      <c r="I23" s="138">
        <v>15</v>
      </c>
      <c r="J23" s="139">
        <v>16.203703703703702</v>
      </c>
      <c r="K23" s="33">
        <v>243.05555555555554</v>
      </c>
    </row>
    <row r="24" spans="2:11" s="5" customFormat="1" ht="27" customHeight="1" x14ac:dyDescent="0.25">
      <c r="B24" s="185"/>
      <c r="C24" s="8" t="s">
        <v>10</v>
      </c>
      <c r="D24" s="185"/>
      <c r="E24" s="7">
        <v>15</v>
      </c>
      <c r="F24" s="32">
        <f t="shared" si="1"/>
        <v>18.518518518518519</v>
      </c>
      <c r="G24" s="33">
        <f t="shared" si="2"/>
        <v>277.77777777777777</v>
      </c>
      <c r="H24" s="107"/>
      <c r="I24" s="138">
        <v>15</v>
      </c>
      <c r="J24" s="139">
        <v>16.203703703703702</v>
      </c>
      <c r="K24" s="33">
        <v>243.05555555555554</v>
      </c>
    </row>
    <row r="25" spans="2:11" s="5" customFormat="1" ht="24.95" customHeight="1" x14ac:dyDescent="0.25">
      <c r="B25" s="185"/>
      <c r="C25" s="8" t="s">
        <v>96</v>
      </c>
      <c r="D25" s="185"/>
      <c r="E25" s="7">
        <v>15</v>
      </c>
      <c r="F25" s="32">
        <f t="shared" si="1"/>
        <v>18.518518518518519</v>
      </c>
      <c r="G25" s="33">
        <f t="shared" si="2"/>
        <v>277.77777777777777</v>
      </c>
      <c r="H25" s="107"/>
      <c r="I25" s="138">
        <v>15</v>
      </c>
      <c r="J25" s="139">
        <v>16.203703703703702</v>
      </c>
      <c r="K25" s="33">
        <v>243.05555555555554</v>
      </c>
    </row>
    <row r="26" spans="2:11" s="5" customFormat="1" ht="24.95" customHeight="1" x14ac:dyDescent="0.25">
      <c r="B26" s="185"/>
      <c r="C26" s="8" t="s">
        <v>13</v>
      </c>
      <c r="D26" s="185"/>
      <c r="E26" s="7">
        <v>10</v>
      </c>
      <c r="F26" s="32">
        <f t="shared" si="1"/>
        <v>18.518518518518519</v>
      </c>
      <c r="G26" s="33">
        <f t="shared" si="2"/>
        <v>185.18518518518519</v>
      </c>
      <c r="H26" s="107"/>
      <c r="I26" s="138">
        <v>25</v>
      </c>
      <c r="J26" s="139">
        <v>16.203703703703702</v>
      </c>
      <c r="K26" s="33">
        <v>405.09259259259255</v>
      </c>
    </row>
    <row r="27" spans="2:11" s="5" customFormat="1" ht="24.95" customHeight="1" x14ac:dyDescent="0.25">
      <c r="B27" s="185"/>
      <c r="C27" s="8" t="s">
        <v>14</v>
      </c>
      <c r="D27" s="185"/>
      <c r="E27" s="7">
        <v>10</v>
      </c>
      <c r="F27" s="32">
        <f t="shared" si="1"/>
        <v>18.518518518518519</v>
      </c>
      <c r="G27" s="33">
        <f t="shared" si="2"/>
        <v>185.18518518518519</v>
      </c>
      <c r="H27" s="107"/>
      <c r="I27" s="35">
        <v>70</v>
      </c>
      <c r="J27" s="36"/>
      <c r="K27" s="37">
        <v>1134.2592592592591</v>
      </c>
    </row>
    <row r="28" spans="2:11" s="5" customFormat="1" ht="24.95" customHeight="1" x14ac:dyDescent="0.25">
      <c r="B28" s="185"/>
      <c r="C28" s="8" t="s">
        <v>20</v>
      </c>
      <c r="D28" s="185"/>
      <c r="E28" s="7">
        <v>10</v>
      </c>
      <c r="F28" s="32">
        <f t="shared" si="1"/>
        <v>18.518518518518519</v>
      </c>
      <c r="G28" s="33">
        <f t="shared" si="2"/>
        <v>185.18518518518519</v>
      </c>
      <c r="H28" s="107"/>
      <c r="I28" s="120"/>
      <c r="J28" s="120"/>
      <c r="K28" s="120"/>
    </row>
    <row r="29" spans="2:11" ht="24.95" customHeight="1" x14ac:dyDescent="0.25">
      <c r="B29" s="185"/>
      <c r="C29" s="11" t="s">
        <v>16</v>
      </c>
      <c r="D29" s="34"/>
      <c r="E29" s="35">
        <f>SUM(E23:E28)</f>
        <v>75</v>
      </c>
      <c r="F29" s="36"/>
      <c r="G29" s="37">
        <f>SUM(G23:G28)</f>
        <v>1388.8888888888889</v>
      </c>
    </row>
    <row r="30" spans="2:11" s="5" customFormat="1" ht="47.45" customHeight="1" x14ac:dyDescent="0.25">
      <c r="B30" s="196" t="s">
        <v>21</v>
      </c>
      <c r="C30" s="89" t="s">
        <v>115</v>
      </c>
      <c r="D30" s="196" t="s">
        <v>7</v>
      </c>
      <c r="E30" s="31"/>
      <c r="F30" s="31"/>
      <c r="G30" s="31"/>
      <c r="H30" s="107"/>
      <c r="I30" s="120"/>
      <c r="J30" s="120"/>
      <c r="K30" s="120"/>
    </row>
    <row r="31" spans="2:11" s="5" customFormat="1" ht="26.1" customHeight="1" x14ac:dyDescent="0.25">
      <c r="B31" s="197"/>
      <c r="C31" s="8" t="s">
        <v>8</v>
      </c>
      <c r="D31" s="197"/>
      <c r="E31" s="7">
        <v>15</v>
      </c>
      <c r="F31" s="32">
        <f>$E$227</f>
        <v>18.518518518518519</v>
      </c>
      <c r="G31" s="33">
        <f t="shared" ref="G31:G36" si="3">E31*F31</f>
        <v>277.77777777777777</v>
      </c>
      <c r="H31" s="107"/>
      <c r="I31" s="120"/>
      <c r="J31" s="120"/>
      <c r="K31" s="120"/>
    </row>
    <row r="32" spans="2:11" s="5" customFormat="1" ht="27" customHeight="1" x14ac:dyDescent="0.25">
      <c r="B32" s="197"/>
      <c r="C32" s="8" t="s">
        <v>10</v>
      </c>
      <c r="D32" s="197"/>
      <c r="E32" s="7">
        <v>15</v>
      </c>
      <c r="F32" s="32">
        <f>$E$227</f>
        <v>18.518518518518519</v>
      </c>
      <c r="G32" s="33">
        <f t="shared" si="3"/>
        <v>277.77777777777777</v>
      </c>
      <c r="H32" s="107"/>
      <c r="I32" s="120"/>
      <c r="J32" s="120"/>
      <c r="K32" s="120"/>
    </row>
    <row r="33" spans="2:11" s="5" customFormat="1" ht="24.95" customHeight="1" x14ac:dyDescent="0.25">
      <c r="B33" s="197"/>
      <c r="C33" s="8" t="s">
        <v>96</v>
      </c>
      <c r="D33" s="197"/>
      <c r="E33" s="7">
        <v>10</v>
      </c>
      <c r="F33" s="32">
        <f>$E$228</f>
        <v>14.814814814814813</v>
      </c>
      <c r="G33" s="33">
        <f t="shared" si="3"/>
        <v>148.14814814814812</v>
      </c>
      <c r="H33" s="107"/>
      <c r="I33" s="120"/>
      <c r="J33" s="120"/>
      <c r="K33" s="120"/>
    </row>
    <row r="34" spans="2:11" s="5" customFormat="1" ht="24.95" customHeight="1" x14ac:dyDescent="0.25">
      <c r="B34" s="197"/>
      <c r="C34" s="8" t="s">
        <v>13</v>
      </c>
      <c r="D34" s="197"/>
      <c r="E34" s="7">
        <v>10</v>
      </c>
      <c r="F34" s="32">
        <f>$E$227</f>
        <v>18.518518518518519</v>
      </c>
      <c r="G34" s="33">
        <f t="shared" si="3"/>
        <v>185.18518518518519</v>
      </c>
      <c r="H34" s="107"/>
      <c r="I34" s="120"/>
      <c r="J34" s="120"/>
      <c r="K34" s="120"/>
    </row>
    <row r="35" spans="2:11" s="5" customFormat="1" ht="24.95" customHeight="1" x14ac:dyDescent="0.25">
      <c r="B35" s="197"/>
      <c r="C35" s="8" t="s">
        <v>14</v>
      </c>
      <c r="D35" s="197"/>
      <c r="E35" s="7">
        <v>10</v>
      </c>
      <c r="F35" s="32">
        <f>$E$227</f>
        <v>18.518518518518519</v>
      </c>
      <c r="G35" s="33">
        <f t="shared" si="3"/>
        <v>185.18518518518519</v>
      </c>
      <c r="H35" s="107"/>
      <c r="I35" s="120"/>
      <c r="J35" s="120"/>
      <c r="K35" s="120"/>
    </row>
    <row r="36" spans="2:11" s="5" customFormat="1" ht="24.95" customHeight="1" x14ac:dyDescent="0.25">
      <c r="B36" s="197"/>
      <c r="C36" s="8" t="s">
        <v>20</v>
      </c>
      <c r="D36" s="198"/>
      <c r="E36" s="7">
        <v>20</v>
      </c>
      <c r="F36" s="32">
        <f>$E$227</f>
        <v>18.518518518518519</v>
      </c>
      <c r="G36" s="33">
        <f t="shared" si="3"/>
        <v>370.37037037037038</v>
      </c>
      <c r="H36" s="107"/>
      <c r="I36" s="120"/>
      <c r="J36" s="120"/>
      <c r="K36" s="120"/>
    </row>
    <row r="37" spans="2:11" ht="24.95" customHeight="1" x14ac:dyDescent="0.25">
      <c r="B37" s="198"/>
      <c r="C37" s="11" t="s">
        <v>16</v>
      </c>
      <c r="D37" s="34"/>
      <c r="E37" s="35">
        <f>SUM(E31:E36)</f>
        <v>80</v>
      </c>
      <c r="F37" s="36"/>
      <c r="G37" s="37">
        <f>SUM(G31:G36)</f>
        <v>1444.4444444444446</v>
      </c>
    </row>
    <row r="38" spans="2:11" s="5" customFormat="1" ht="47.45" customHeight="1" x14ac:dyDescent="0.25">
      <c r="B38" s="196" t="s">
        <v>116</v>
      </c>
      <c r="C38" s="89" t="s">
        <v>137</v>
      </c>
      <c r="D38" s="196" t="s">
        <v>7</v>
      </c>
      <c r="E38" s="31"/>
      <c r="F38" s="31"/>
      <c r="G38" s="31"/>
      <c r="H38" s="107"/>
      <c r="I38" s="120"/>
      <c r="J38" s="120"/>
      <c r="K38" s="120"/>
    </row>
    <row r="39" spans="2:11" s="5" customFormat="1" ht="26.1" customHeight="1" x14ac:dyDescent="0.25">
      <c r="B39" s="197"/>
      <c r="C39" s="8" t="s">
        <v>8</v>
      </c>
      <c r="D39" s="197"/>
      <c r="E39" s="7">
        <v>15</v>
      </c>
      <c r="F39" s="32">
        <f>$E$227</f>
        <v>18.518518518518519</v>
      </c>
      <c r="G39" s="33">
        <f t="shared" ref="G39:G44" si="4">E39*F39</f>
        <v>277.77777777777777</v>
      </c>
      <c r="H39" s="107"/>
      <c r="I39" s="120"/>
      <c r="J39" s="120"/>
      <c r="K39" s="120"/>
    </row>
    <row r="40" spans="2:11" s="5" customFormat="1" ht="27" customHeight="1" x14ac:dyDescent="0.25">
      <c r="B40" s="197"/>
      <c r="C40" s="8" t="s">
        <v>10</v>
      </c>
      <c r="D40" s="197"/>
      <c r="E40" s="7">
        <v>15</v>
      </c>
      <c r="F40" s="32">
        <f>$E$227</f>
        <v>18.518518518518519</v>
      </c>
      <c r="G40" s="33">
        <f t="shared" si="4"/>
        <v>277.77777777777777</v>
      </c>
      <c r="H40" s="107"/>
      <c r="I40" s="120"/>
      <c r="J40" s="120"/>
      <c r="K40" s="120"/>
    </row>
    <row r="41" spans="2:11" s="5" customFormat="1" ht="24.95" customHeight="1" x14ac:dyDescent="0.25">
      <c r="B41" s="197"/>
      <c r="C41" s="8" t="s">
        <v>96</v>
      </c>
      <c r="D41" s="197"/>
      <c r="E41" s="7">
        <v>10</v>
      </c>
      <c r="F41" s="32">
        <f>$E$228</f>
        <v>14.814814814814813</v>
      </c>
      <c r="G41" s="33">
        <f t="shared" si="4"/>
        <v>148.14814814814812</v>
      </c>
      <c r="H41" s="107"/>
      <c r="I41" s="120"/>
      <c r="J41" s="120"/>
      <c r="K41" s="120"/>
    </row>
    <row r="42" spans="2:11" s="5" customFormat="1" ht="24.95" customHeight="1" x14ac:dyDescent="0.25">
      <c r="B42" s="197"/>
      <c r="C42" s="8" t="s">
        <v>13</v>
      </c>
      <c r="D42" s="197"/>
      <c r="E42" s="7">
        <v>10</v>
      </c>
      <c r="F42" s="32">
        <f>$E$227</f>
        <v>18.518518518518519</v>
      </c>
      <c r="G42" s="33">
        <f t="shared" si="4"/>
        <v>185.18518518518519</v>
      </c>
      <c r="H42" s="107"/>
      <c r="I42" s="120"/>
      <c r="J42" s="120"/>
      <c r="K42" s="120"/>
    </row>
    <row r="43" spans="2:11" s="5" customFormat="1" ht="24.95" customHeight="1" x14ac:dyDescent="0.25">
      <c r="B43" s="197"/>
      <c r="C43" s="8" t="s">
        <v>14</v>
      </c>
      <c r="D43" s="197"/>
      <c r="E43" s="7">
        <v>10</v>
      </c>
      <c r="F43" s="32">
        <f>$E$227</f>
        <v>18.518518518518519</v>
      </c>
      <c r="G43" s="33">
        <f t="shared" si="4"/>
        <v>185.18518518518519</v>
      </c>
      <c r="H43" s="107"/>
      <c r="I43" s="120"/>
      <c r="J43" s="120"/>
      <c r="K43" s="120"/>
    </row>
    <row r="44" spans="2:11" s="5" customFormat="1" ht="24.95" customHeight="1" x14ac:dyDescent="0.25">
      <c r="B44" s="197"/>
      <c r="C44" s="8" t="s">
        <v>20</v>
      </c>
      <c r="D44" s="198"/>
      <c r="E44" s="7">
        <v>20</v>
      </c>
      <c r="F44" s="32">
        <f>$E$227</f>
        <v>18.518518518518519</v>
      </c>
      <c r="G44" s="33">
        <f t="shared" si="4"/>
        <v>370.37037037037038</v>
      </c>
      <c r="H44" s="107"/>
      <c r="I44" s="120"/>
      <c r="J44" s="120"/>
      <c r="K44" s="120"/>
    </row>
    <row r="45" spans="2:11" ht="24.95" customHeight="1" x14ac:dyDescent="0.25">
      <c r="B45" s="198"/>
      <c r="C45" s="11" t="s">
        <v>16</v>
      </c>
      <c r="D45" s="34"/>
      <c r="E45" s="35">
        <f>SUM(E39:E44)</f>
        <v>80</v>
      </c>
      <c r="F45" s="36"/>
      <c r="G45" s="37">
        <f>SUM(G39:G44)</f>
        <v>1444.4444444444446</v>
      </c>
    </row>
    <row r="46" spans="2:11" ht="24.95" customHeight="1" x14ac:dyDescent="0.25">
      <c r="B46" s="73"/>
      <c r="C46" s="15"/>
      <c r="D46" s="74"/>
      <c r="E46" s="75"/>
      <c r="F46" s="76"/>
      <c r="G46" s="77"/>
    </row>
    <row r="47" spans="2:11" ht="33" customHeight="1" x14ac:dyDescent="0.25">
      <c r="B47" s="2"/>
      <c r="C47" s="189" t="s">
        <v>100</v>
      </c>
      <c r="D47" s="189"/>
      <c r="E47" s="189"/>
      <c r="F47" s="189"/>
      <c r="G47" s="189"/>
    </row>
    <row r="48" spans="2:11" s="5" customFormat="1" ht="41.85" customHeight="1" x14ac:dyDescent="0.25">
      <c r="B48" s="3" t="s">
        <v>1</v>
      </c>
      <c r="C48" s="3" t="s">
        <v>94</v>
      </c>
      <c r="D48" s="3" t="s">
        <v>2</v>
      </c>
      <c r="E48" s="3" t="s">
        <v>3</v>
      </c>
      <c r="F48" s="3" t="s">
        <v>4</v>
      </c>
      <c r="G48" s="4" t="s">
        <v>5</v>
      </c>
      <c r="H48" s="107"/>
      <c r="I48" s="120"/>
      <c r="J48" s="120"/>
      <c r="K48" s="120"/>
    </row>
    <row r="49" spans="2:11" ht="69.599999999999994" customHeight="1" x14ac:dyDescent="0.25">
      <c r="B49" s="191" t="s">
        <v>22</v>
      </c>
      <c r="C49" s="88" t="s">
        <v>128</v>
      </c>
      <c r="D49" s="199" t="s">
        <v>7</v>
      </c>
      <c r="E49" s="38"/>
      <c r="F49" s="38"/>
      <c r="G49" s="38"/>
    </row>
    <row r="50" spans="2:11" s="5" customFormat="1" ht="24.95" customHeight="1" x14ac:dyDescent="0.25">
      <c r="B50" s="191"/>
      <c r="C50" s="8" t="s">
        <v>10</v>
      </c>
      <c r="D50" s="199"/>
      <c r="E50" s="7">
        <v>20</v>
      </c>
      <c r="F50" s="9">
        <f>$E$227</f>
        <v>18.518518518518519</v>
      </c>
      <c r="G50" s="10">
        <f t="shared" ref="G50:G51" si="5">E50*F50</f>
        <v>370.37037037037038</v>
      </c>
      <c r="H50" s="107"/>
      <c r="I50" s="120"/>
      <c r="J50" s="120"/>
      <c r="K50" s="120"/>
    </row>
    <row r="51" spans="2:11" s="5" customFormat="1" ht="24.95" customHeight="1" x14ac:dyDescent="0.25">
      <c r="B51" s="191"/>
      <c r="C51" s="8" t="s">
        <v>11</v>
      </c>
      <c r="D51" s="199"/>
      <c r="E51" s="7">
        <v>30</v>
      </c>
      <c r="F51" s="9">
        <f>$E$228</f>
        <v>14.814814814814813</v>
      </c>
      <c r="G51" s="10">
        <f t="shared" si="5"/>
        <v>444.4444444444444</v>
      </c>
      <c r="H51" s="107"/>
      <c r="I51" s="120"/>
      <c r="J51" s="120"/>
      <c r="K51" s="120"/>
    </row>
    <row r="52" spans="2:11" s="5" customFormat="1" ht="24.95" customHeight="1" x14ac:dyDescent="0.25">
      <c r="B52" s="191"/>
      <c r="C52" s="8" t="s">
        <v>12</v>
      </c>
      <c r="D52" s="199"/>
      <c r="E52" s="7">
        <v>30</v>
      </c>
      <c r="F52" s="9">
        <f>$E$229</f>
        <v>11.574074074074073</v>
      </c>
      <c r="G52" s="10">
        <f>E52*F52</f>
        <v>347.22222222222217</v>
      </c>
      <c r="H52" s="107"/>
      <c r="I52" s="120"/>
      <c r="J52" s="120"/>
      <c r="K52" s="120"/>
    </row>
    <row r="53" spans="2:11" s="5" customFormat="1" ht="24.95" customHeight="1" x14ac:dyDescent="0.25">
      <c r="B53" s="191"/>
      <c r="C53" s="8" t="s">
        <v>96</v>
      </c>
      <c r="D53" s="199"/>
      <c r="E53" s="7">
        <v>20</v>
      </c>
      <c r="F53" s="9">
        <f>$E$227</f>
        <v>18.518518518518519</v>
      </c>
      <c r="G53" s="10">
        <f t="shared" ref="G53" si="6">E53*F53</f>
        <v>370.37037037037038</v>
      </c>
      <c r="H53" s="107"/>
      <c r="I53" s="120"/>
      <c r="J53" s="120"/>
      <c r="K53" s="120"/>
    </row>
    <row r="54" spans="2:11" s="5" customFormat="1" ht="24.95" customHeight="1" x14ac:dyDescent="0.25">
      <c r="B54" s="191"/>
      <c r="C54" s="8" t="s">
        <v>98</v>
      </c>
      <c r="D54" s="199"/>
      <c r="E54" s="7">
        <v>20</v>
      </c>
      <c r="F54" s="9">
        <f>$E$229</f>
        <v>11.574074074074073</v>
      </c>
      <c r="G54" s="10">
        <f>E54*F54</f>
        <v>231.48148148148147</v>
      </c>
      <c r="H54" s="107"/>
      <c r="I54" s="120"/>
      <c r="J54" s="120"/>
      <c r="K54" s="120"/>
    </row>
    <row r="55" spans="2:11" ht="24.95" customHeight="1" x14ac:dyDescent="0.25">
      <c r="B55" s="191"/>
      <c r="C55" s="23" t="s">
        <v>16</v>
      </c>
      <c r="D55" s="24"/>
      <c r="E55" s="24">
        <f>SUM(E50:E54)</f>
        <v>120</v>
      </c>
      <c r="F55" s="24"/>
      <c r="G55" s="25">
        <f>SUM(G50:G54)</f>
        <v>1763.8888888888889</v>
      </c>
    </row>
    <row r="56" spans="2:11" ht="58.15" customHeight="1" x14ac:dyDescent="0.25">
      <c r="B56" s="194" t="s">
        <v>23</v>
      </c>
      <c r="C56" s="101" t="s">
        <v>138</v>
      </c>
      <c r="D56" s="200" t="s">
        <v>7</v>
      </c>
      <c r="E56" s="102"/>
      <c r="F56" s="102"/>
      <c r="G56" s="102"/>
    </row>
    <row r="57" spans="2:11" s="5" customFormat="1" ht="24.95" customHeight="1" x14ac:dyDescent="0.25">
      <c r="B57" s="191"/>
      <c r="C57" s="8" t="s">
        <v>10</v>
      </c>
      <c r="D57" s="199"/>
      <c r="E57" s="7">
        <v>30</v>
      </c>
      <c r="F57" s="9">
        <f>$E$227</f>
        <v>18.518518518518519</v>
      </c>
      <c r="G57" s="10">
        <f t="shared" ref="G57:G62" si="7">E57*F57</f>
        <v>555.55555555555554</v>
      </c>
      <c r="H57" s="107"/>
      <c r="I57" s="120"/>
      <c r="J57" s="120"/>
      <c r="K57" s="120"/>
    </row>
    <row r="58" spans="2:11" s="5" customFormat="1" ht="24.95" customHeight="1" x14ac:dyDescent="0.25">
      <c r="B58" s="191"/>
      <c r="C58" s="8" t="s">
        <v>11</v>
      </c>
      <c r="D58" s="199"/>
      <c r="E58" s="7">
        <v>30</v>
      </c>
      <c r="F58" s="9">
        <f>$E$228</f>
        <v>14.814814814814813</v>
      </c>
      <c r="G58" s="10">
        <f t="shared" si="7"/>
        <v>444.4444444444444</v>
      </c>
      <c r="H58" s="107"/>
      <c r="I58" s="120"/>
      <c r="J58" s="120"/>
      <c r="K58" s="120"/>
    </row>
    <row r="59" spans="2:11" s="5" customFormat="1" ht="24.95" customHeight="1" x14ac:dyDescent="0.25">
      <c r="B59" s="191"/>
      <c r="C59" s="8" t="s">
        <v>12</v>
      </c>
      <c r="D59" s="199"/>
      <c r="E59" s="7">
        <v>20</v>
      </c>
      <c r="F59" s="9">
        <f>$E$229</f>
        <v>11.574074074074073</v>
      </c>
      <c r="G59" s="10">
        <f t="shared" si="7"/>
        <v>231.48148148148147</v>
      </c>
      <c r="H59" s="107"/>
      <c r="I59" s="120"/>
      <c r="J59" s="120"/>
      <c r="K59" s="120"/>
    </row>
    <row r="60" spans="2:11" s="5" customFormat="1" ht="24.95" customHeight="1" x14ac:dyDescent="0.25">
      <c r="B60" s="191"/>
      <c r="C60" s="8" t="s">
        <v>14</v>
      </c>
      <c r="D60" s="199"/>
      <c r="E60" s="7">
        <v>20</v>
      </c>
      <c r="F60" s="9">
        <f>$E$227</f>
        <v>18.518518518518519</v>
      </c>
      <c r="G60" s="10">
        <f t="shared" si="7"/>
        <v>370.37037037037038</v>
      </c>
      <c r="H60" s="107"/>
      <c r="I60" s="120"/>
      <c r="J60" s="120"/>
      <c r="K60" s="120"/>
    </row>
    <row r="61" spans="2:11" s="5" customFormat="1" ht="24.95" customHeight="1" x14ac:dyDescent="0.25">
      <c r="B61" s="191"/>
      <c r="C61" s="8" t="s">
        <v>15</v>
      </c>
      <c r="D61" s="199"/>
      <c r="E61" s="7">
        <v>20</v>
      </c>
      <c r="F61" s="9">
        <f>$E$228</f>
        <v>14.814814814814813</v>
      </c>
      <c r="G61" s="10">
        <f t="shared" si="7"/>
        <v>296.29629629629625</v>
      </c>
      <c r="H61" s="107"/>
      <c r="I61" s="120"/>
      <c r="J61" s="120"/>
      <c r="K61" s="120"/>
    </row>
    <row r="62" spans="2:11" s="5" customFormat="1" ht="24.95" customHeight="1" x14ac:dyDescent="0.25">
      <c r="B62" s="191"/>
      <c r="C62" s="8" t="s">
        <v>26</v>
      </c>
      <c r="D62" s="199"/>
      <c r="E62" s="7">
        <v>10</v>
      </c>
      <c r="F62" s="9">
        <f>$E$229</f>
        <v>11.574074074074073</v>
      </c>
      <c r="G62" s="10">
        <f t="shared" si="7"/>
        <v>115.74074074074073</v>
      </c>
      <c r="H62" s="107"/>
      <c r="I62" s="120"/>
      <c r="J62" s="120"/>
      <c r="K62" s="120"/>
    </row>
    <row r="63" spans="2:11" ht="24.95" customHeight="1" x14ac:dyDescent="0.25">
      <c r="B63" s="191"/>
      <c r="C63" s="23" t="s">
        <v>16</v>
      </c>
      <c r="D63" s="24"/>
      <c r="E63" s="24">
        <f>SUM(E57:E62)</f>
        <v>130</v>
      </c>
      <c r="F63" s="24"/>
      <c r="G63" s="25">
        <f>SUM(G57:G62)</f>
        <v>2013.8888888888889</v>
      </c>
    </row>
    <row r="64" spans="2:11" ht="48" customHeight="1" x14ac:dyDescent="0.25">
      <c r="B64" s="191" t="s">
        <v>24</v>
      </c>
      <c r="C64" s="88" t="s">
        <v>117</v>
      </c>
      <c r="D64" s="192" t="s">
        <v>7</v>
      </c>
      <c r="E64" s="148"/>
      <c r="F64" s="148"/>
      <c r="G64" s="148"/>
    </row>
    <row r="65" spans="2:12" s="5" customFormat="1" ht="24.95" customHeight="1" x14ac:dyDescent="0.25">
      <c r="B65" s="191"/>
      <c r="C65" s="8" t="s">
        <v>10</v>
      </c>
      <c r="D65" s="193"/>
      <c r="E65" s="7">
        <v>20</v>
      </c>
      <c r="F65" s="9">
        <f>$E$227</f>
        <v>18.518518518518519</v>
      </c>
      <c r="G65" s="10">
        <f t="shared" ref="G65:G68" si="8">E65*F65</f>
        <v>370.37037037037038</v>
      </c>
      <c r="H65" s="107"/>
      <c r="I65" s="145">
        <v>20</v>
      </c>
      <c r="J65" s="146">
        <v>16.203703703703702</v>
      </c>
      <c r="K65" s="147">
        <v>324.07407407407402</v>
      </c>
    </row>
    <row r="66" spans="2:12" s="5" customFormat="1" ht="24.95" customHeight="1" x14ac:dyDescent="0.25">
      <c r="B66" s="191"/>
      <c r="C66" s="8" t="s">
        <v>11</v>
      </c>
      <c r="D66" s="193"/>
      <c r="E66" s="7">
        <v>30</v>
      </c>
      <c r="F66" s="9">
        <f>$E$228</f>
        <v>14.814814814814813</v>
      </c>
      <c r="G66" s="10">
        <f t="shared" si="8"/>
        <v>444.4444444444444</v>
      </c>
      <c r="H66" s="107"/>
      <c r="I66" s="145">
        <v>30</v>
      </c>
      <c r="J66" s="146">
        <v>13.888888888888888</v>
      </c>
      <c r="K66" s="147">
        <v>416.66666666666663</v>
      </c>
    </row>
    <row r="67" spans="2:12" s="5" customFormat="1" ht="24.95" customHeight="1" x14ac:dyDescent="0.25">
      <c r="B67" s="191"/>
      <c r="C67" s="8" t="s">
        <v>106</v>
      </c>
      <c r="D67" s="193"/>
      <c r="E67" s="7">
        <v>30</v>
      </c>
      <c r="F67" s="9">
        <f>$E$228</f>
        <v>14.814814814814813</v>
      </c>
      <c r="G67" s="10">
        <f t="shared" si="8"/>
        <v>444.4444444444444</v>
      </c>
      <c r="H67" s="107"/>
      <c r="I67" s="145">
        <v>30</v>
      </c>
      <c r="J67" s="146">
        <v>13.888888888888888</v>
      </c>
      <c r="K67" s="147">
        <v>416.66666666666663</v>
      </c>
    </row>
    <row r="68" spans="2:12" s="5" customFormat="1" ht="24.95" customHeight="1" x14ac:dyDescent="0.25">
      <c r="B68" s="191"/>
      <c r="C68" s="8" t="s">
        <v>12</v>
      </c>
      <c r="D68" s="194"/>
      <c r="E68" s="7">
        <v>30</v>
      </c>
      <c r="F68" s="9">
        <f>$E$229</f>
        <v>11.574074074074073</v>
      </c>
      <c r="G68" s="10">
        <f t="shared" si="8"/>
        <v>347.22222222222217</v>
      </c>
      <c r="H68" s="107"/>
      <c r="I68" s="145">
        <v>40</v>
      </c>
      <c r="J68" s="146">
        <v>11.574074074074073</v>
      </c>
      <c r="K68" s="147">
        <v>462.96296296296293</v>
      </c>
    </row>
    <row r="69" spans="2:12" ht="24.95" customHeight="1" x14ac:dyDescent="0.25">
      <c r="B69" s="191"/>
      <c r="C69" s="23" t="s">
        <v>16</v>
      </c>
      <c r="D69" s="24"/>
      <c r="E69" s="24">
        <f>SUM(E65:E68)</f>
        <v>110</v>
      </c>
      <c r="F69" s="24"/>
      <c r="G69" s="25">
        <f>SUM(G65:G68)</f>
        <v>1606.4814814814813</v>
      </c>
      <c r="I69" s="143">
        <v>120</v>
      </c>
      <c r="J69" s="143"/>
      <c r="K69" s="144">
        <v>1620.3703703703704</v>
      </c>
    </row>
    <row r="70" spans="2:12" ht="37.15" customHeight="1" x14ac:dyDescent="0.25">
      <c r="B70" s="191" t="s">
        <v>25</v>
      </c>
      <c r="C70" s="88" t="s">
        <v>131</v>
      </c>
      <c r="D70" s="191" t="s">
        <v>7</v>
      </c>
      <c r="E70" s="148"/>
      <c r="F70" s="148"/>
      <c r="G70" s="148"/>
      <c r="L70" s="92"/>
    </row>
    <row r="71" spans="2:12" ht="22.5" customHeight="1" x14ac:dyDescent="0.25">
      <c r="B71" s="191"/>
      <c r="C71" s="8" t="s">
        <v>13</v>
      </c>
      <c r="D71" s="191"/>
      <c r="E71" s="148">
        <v>30</v>
      </c>
      <c r="F71" s="21">
        <f>$E$227</f>
        <v>18.518518518518519</v>
      </c>
      <c r="G71" s="22">
        <f>F71*E71</f>
        <v>555.55555555555554</v>
      </c>
      <c r="I71" s="140">
        <v>30</v>
      </c>
      <c r="J71" s="141">
        <v>16.203703703703702</v>
      </c>
      <c r="K71" s="142">
        <v>486.11111111111109</v>
      </c>
    </row>
    <row r="72" spans="2:12" ht="24.95" customHeight="1" x14ac:dyDescent="0.25">
      <c r="B72" s="191"/>
      <c r="C72" s="8" t="s">
        <v>141</v>
      </c>
      <c r="D72" s="191"/>
      <c r="E72" s="148">
        <v>20</v>
      </c>
      <c r="F72" s="21">
        <f>$E$229</f>
        <v>11.574074074074073</v>
      </c>
      <c r="G72" s="22">
        <f t="shared" ref="G72:G73" si="9">F72*E72</f>
        <v>231.48148148148147</v>
      </c>
      <c r="I72" s="140">
        <v>15</v>
      </c>
      <c r="J72" s="141">
        <v>16.203703703703702</v>
      </c>
      <c r="K72" s="142">
        <v>243.05555555555554</v>
      </c>
    </row>
    <row r="73" spans="2:12" ht="19.899999999999999" customHeight="1" x14ac:dyDescent="0.25">
      <c r="B73" s="191"/>
      <c r="C73" s="8" t="s">
        <v>20</v>
      </c>
      <c r="D73" s="191"/>
      <c r="E73" s="148">
        <v>20</v>
      </c>
      <c r="F73" s="21">
        <f>$E$227</f>
        <v>18.518518518518519</v>
      </c>
      <c r="G73" s="22">
        <f t="shared" si="9"/>
        <v>370.37037037037038</v>
      </c>
      <c r="I73" s="140">
        <v>15</v>
      </c>
      <c r="J73" s="141">
        <v>16.203703703703702</v>
      </c>
      <c r="K73" s="142">
        <v>243.05555555555554</v>
      </c>
    </row>
    <row r="74" spans="2:12" ht="19.899999999999999" customHeight="1" x14ac:dyDescent="0.25">
      <c r="B74" s="191"/>
      <c r="C74" s="23" t="s">
        <v>16</v>
      </c>
      <c r="D74" s="24"/>
      <c r="E74" s="24">
        <f>SUM(E71:E73)</f>
        <v>70</v>
      </c>
      <c r="F74" s="24"/>
      <c r="G74" s="25">
        <f>SUM(G71:G73)</f>
        <v>1157.4074074074074</v>
      </c>
      <c r="I74" s="143">
        <v>65</v>
      </c>
      <c r="J74" s="143"/>
      <c r="K74" s="144">
        <v>1053.2407407407406</v>
      </c>
    </row>
    <row r="75" spans="2:12" ht="33.6" customHeight="1" x14ac:dyDescent="0.25">
      <c r="B75" s="191" t="s">
        <v>28</v>
      </c>
      <c r="C75" s="88" t="s">
        <v>118</v>
      </c>
      <c r="D75" s="191" t="s">
        <v>7</v>
      </c>
      <c r="E75" s="148"/>
      <c r="F75" s="148"/>
      <c r="G75" s="148"/>
    </row>
    <row r="76" spans="2:12" ht="22.5" customHeight="1" x14ac:dyDescent="0.25">
      <c r="B76" s="191"/>
      <c r="C76" s="8" t="s">
        <v>14</v>
      </c>
      <c r="D76" s="191"/>
      <c r="E76" s="148">
        <v>15</v>
      </c>
      <c r="F76" s="21">
        <f>$E$227</f>
        <v>18.518518518518519</v>
      </c>
      <c r="G76" s="22">
        <f>F76*E76</f>
        <v>277.77777777777777</v>
      </c>
      <c r="I76" s="140">
        <v>20</v>
      </c>
      <c r="J76" s="141">
        <v>16.203703703703702</v>
      </c>
      <c r="K76" s="142">
        <v>324.07407407407402</v>
      </c>
    </row>
    <row r="77" spans="2:12" ht="24.95" customHeight="1" x14ac:dyDescent="0.25">
      <c r="B77" s="191"/>
      <c r="C77" s="8" t="s">
        <v>15</v>
      </c>
      <c r="D77" s="191"/>
      <c r="E77" s="148">
        <v>15</v>
      </c>
      <c r="F77" s="21">
        <f>$E$228</f>
        <v>14.814814814814813</v>
      </c>
      <c r="G77" s="22">
        <f t="shared" ref="G77" si="10">F77*E77</f>
        <v>222.2222222222222</v>
      </c>
      <c r="I77" s="140">
        <v>13</v>
      </c>
      <c r="J77" s="141">
        <v>13.888888888888888</v>
      </c>
      <c r="K77" s="142">
        <v>180.55555555555554</v>
      </c>
    </row>
    <row r="78" spans="2:12" ht="24.95" customHeight="1" x14ac:dyDescent="0.25">
      <c r="B78" s="191"/>
      <c r="C78" s="8" t="s">
        <v>26</v>
      </c>
      <c r="D78" s="191"/>
      <c r="E78" s="148">
        <v>10</v>
      </c>
      <c r="F78" s="21">
        <f>$E$229</f>
        <v>11.574074074074073</v>
      </c>
      <c r="G78" s="22">
        <f>F78*E78</f>
        <v>115.74074074074073</v>
      </c>
      <c r="I78" s="140">
        <v>12</v>
      </c>
      <c r="J78" s="141">
        <v>11.574074074074073</v>
      </c>
      <c r="K78" s="142">
        <v>138.88888888888886</v>
      </c>
    </row>
    <row r="79" spans="2:12" ht="24.95" customHeight="1" x14ac:dyDescent="0.25">
      <c r="B79" s="191"/>
      <c r="C79" s="8" t="s">
        <v>87</v>
      </c>
      <c r="D79" s="191"/>
      <c r="E79" s="148">
        <v>15</v>
      </c>
      <c r="F79" s="21">
        <f>$E$227</f>
        <v>18.518518518518519</v>
      </c>
      <c r="G79" s="22">
        <f t="shared" ref="G79:G80" si="11">F79*E79</f>
        <v>277.77777777777777</v>
      </c>
      <c r="I79" s="140">
        <v>10</v>
      </c>
      <c r="J79" s="141">
        <v>16.203703703703702</v>
      </c>
      <c r="K79" s="142">
        <v>162.03703703703701</v>
      </c>
    </row>
    <row r="80" spans="2:12" ht="24.95" customHeight="1" x14ac:dyDescent="0.25">
      <c r="B80" s="191"/>
      <c r="C80" s="8" t="s">
        <v>139</v>
      </c>
      <c r="D80" s="191"/>
      <c r="E80" s="148">
        <v>10</v>
      </c>
      <c r="F80" s="21">
        <f>$E$229</f>
        <v>11.574074074074073</v>
      </c>
      <c r="G80" s="22">
        <f t="shared" si="11"/>
        <v>115.74074074074073</v>
      </c>
      <c r="I80" s="143">
        <v>55</v>
      </c>
      <c r="J80" s="143"/>
      <c r="K80" s="144">
        <v>805.55555555555543</v>
      </c>
    </row>
    <row r="81" spans="2:11" ht="19.899999999999999" customHeight="1" x14ac:dyDescent="0.25">
      <c r="B81" s="191"/>
      <c r="C81" s="23" t="s">
        <v>16</v>
      </c>
      <c r="D81" s="24"/>
      <c r="E81" s="24">
        <f>SUM(E76:E80)</f>
        <v>65</v>
      </c>
      <c r="F81" s="24"/>
      <c r="G81" s="25">
        <f>SUM(G76:G80)</f>
        <v>1009.2592592592592</v>
      </c>
    </row>
    <row r="82" spans="2:11" ht="33.6" customHeight="1" x14ac:dyDescent="0.25">
      <c r="B82" s="194" t="s">
        <v>29</v>
      </c>
      <c r="C82" s="88" t="s">
        <v>142</v>
      </c>
      <c r="D82" s="194" t="s">
        <v>7</v>
      </c>
      <c r="E82" s="149"/>
      <c r="F82" s="149"/>
      <c r="G82" s="149"/>
      <c r="H82" s="106" t="s">
        <v>136</v>
      </c>
    </row>
    <row r="83" spans="2:11" ht="22.5" customHeight="1" x14ac:dyDescent="0.25">
      <c r="B83" s="191"/>
      <c r="C83" s="8" t="s">
        <v>14</v>
      </c>
      <c r="D83" s="191"/>
      <c r="E83" s="148">
        <v>15</v>
      </c>
      <c r="F83" s="21">
        <f>$E$227</f>
        <v>18.518518518518519</v>
      </c>
      <c r="G83" s="22">
        <f>F83*E83</f>
        <v>277.77777777777777</v>
      </c>
    </row>
    <row r="84" spans="2:11" ht="24.95" customHeight="1" x14ac:dyDescent="0.25">
      <c r="B84" s="191"/>
      <c r="C84" s="8" t="s">
        <v>15</v>
      </c>
      <c r="D84" s="191"/>
      <c r="E84" s="148">
        <v>15</v>
      </c>
      <c r="F84" s="21">
        <f>$E$228</f>
        <v>14.814814814814813</v>
      </c>
      <c r="G84" s="22">
        <f t="shared" ref="G84" si="12">F84*E84</f>
        <v>222.2222222222222</v>
      </c>
    </row>
    <row r="85" spans="2:11" ht="24.95" customHeight="1" x14ac:dyDescent="0.25">
      <c r="B85" s="191"/>
      <c r="C85" s="8" t="s">
        <v>26</v>
      </c>
      <c r="D85" s="191"/>
      <c r="E85" s="148">
        <v>10</v>
      </c>
      <c r="F85" s="21">
        <f>$E$229</f>
        <v>11.574074074074073</v>
      </c>
      <c r="G85" s="22">
        <f>F85*E85</f>
        <v>115.74074074074073</v>
      </c>
    </row>
    <row r="86" spans="2:11" ht="24.95" customHeight="1" x14ac:dyDescent="0.25">
      <c r="B86" s="191"/>
      <c r="C86" s="8" t="s">
        <v>87</v>
      </c>
      <c r="D86" s="191"/>
      <c r="E86" s="148">
        <v>15</v>
      </c>
      <c r="F86" s="21">
        <f>$E$227</f>
        <v>18.518518518518519</v>
      </c>
      <c r="G86" s="22">
        <f t="shared" ref="G86:G87" si="13">F86*E86</f>
        <v>277.77777777777777</v>
      </c>
    </row>
    <row r="87" spans="2:11" ht="19.899999999999999" customHeight="1" x14ac:dyDescent="0.25">
      <c r="B87" s="191"/>
      <c r="C87" s="8" t="s">
        <v>139</v>
      </c>
      <c r="D87" s="191"/>
      <c r="E87" s="148">
        <v>10</v>
      </c>
      <c r="F87" s="21">
        <f>$E$229</f>
        <v>11.574074074074073</v>
      </c>
      <c r="G87" s="22">
        <f t="shared" si="13"/>
        <v>115.74074074074073</v>
      </c>
    </row>
    <row r="88" spans="2:11" ht="19.899999999999999" customHeight="1" x14ac:dyDescent="0.25">
      <c r="B88" s="191"/>
      <c r="C88" s="23" t="s">
        <v>16</v>
      </c>
      <c r="D88" s="24"/>
      <c r="E88" s="24">
        <f>SUM(E83:E87)</f>
        <v>65</v>
      </c>
      <c r="F88" s="24"/>
      <c r="G88" s="25">
        <f>SUM(G83:G87)</f>
        <v>1009.2592592592592</v>
      </c>
    </row>
    <row r="89" spans="2:11" ht="33.6" customHeight="1" x14ac:dyDescent="0.25">
      <c r="B89" s="191" t="s">
        <v>89</v>
      </c>
      <c r="C89" s="88" t="s">
        <v>119</v>
      </c>
      <c r="D89" s="191" t="s">
        <v>7</v>
      </c>
      <c r="E89" s="148"/>
      <c r="F89" s="148"/>
      <c r="G89" s="148"/>
    </row>
    <row r="90" spans="2:11" ht="19.899999999999999" customHeight="1" x14ac:dyDescent="0.25">
      <c r="B90" s="191"/>
      <c r="C90" s="8" t="s">
        <v>14</v>
      </c>
      <c r="D90" s="191"/>
      <c r="E90" s="148">
        <v>15</v>
      </c>
      <c r="F90" s="21">
        <f>$E$227</f>
        <v>18.518518518518519</v>
      </c>
      <c r="G90" s="22">
        <f>F90*E90</f>
        <v>277.77777777777777</v>
      </c>
      <c r="I90" s="140">
        <v>35</v>
      </c>
      <c r="J90" s="141">
        <v>16.203703703703702</v>
      </c>
      <c r="K90" s="142">
        <v>567.12962962962956</v>
      </c>
    </row>
    <row r="91" spans="2:11" ht="19.899999999999999" customHeight="1" x14ac:dyDescent="0.25">
      <c r="B91" s="191"/>
      <c r="C91" s="8" t="s">
        <v>15</v>
      </c>
      <c r="D91" s="191"/>
      <c r="E91" s="148">
        <v>15</v>
      </c>
      <c r="F91" s="21">
        <f>$E$228</f>
        <v>14.814814814814813</v>
      </c>
      <c r="G91" s="22">
        <f>F91*E91</f>
        <v>222.2222222222222</v>
      </c>
      <c r="I91" s="140">
        <v>10</v>
      </c>
      <c r="J91" s="141">
        <v>13.888888888888888</v>
      </c>
      <c r="K91" s="142">
        <v>138.88888888888889</v>
      </c>
    </row>
    <row r="92" spans="2:11" ht="19.899999999999999" customHeight="1" x14ac:dyDescent="0.25">
      <c r="B92" s="191"/>
      <c r="C92" s="8" t="s">
        <v>26</v>
      </c>
      <c r="D92" s="191"/>
      <c r="E92" s="148">
        <v>10</v>
      </c>
      <c r="F92" s="21">
        <f>$E$229</f>
        <v>11.574074074074073</v>
      </c>
      <c r="G92" s="22">
        <f>F92*E92</f>
        <v>115.74074074074073</v>
      </c>
      <c r="I92" s="140">
        <v>10</v>
      </c>
      <c r="J92" s="141">
        <v>11.574074074074073</v>
      </c>
      <c r="K92" s="142">
        <v>115.74074074074073</v>
      </c>
    </row>
    <row r="93" spans="2:11" ht="19.899999999999999" customHeight="1" x14ac:dyDescent="0.25">
      <c r="B93" s="191"/>
      <c r="C93" s="8" t="s">
        <v>87</v>
      </c>
      <c r="D93" s="191"/>
      <c r="E93" s="148">
        <v>15</v>
      </c>
      <c r="F93" s="21">
        <f>$E$227</f>
        <v>18.518518518518519</v>
      </c>
      <c r="G93" s="22">
        <f t="shared" ref="G93:G94" si="14">F93*E93</f>
        <v>277.77777777777777</v>
      </c>
      <c r="I93" s="140">
        <v>10</v>
      </c>
      <c r="J93" s="141">
        <v>16.203703703703702</v>
      </c>
      <c r="K93" s="142">
        <v>162.03703703703701</v>
      </c>
    </row>
    <row r="94" spans="2:11" ht="19.899999999999999" customHeight="1" x14ac:dyDescent="0.25">
      <c r="B94" s="191"/>
      <c r="C94" s="8" t="s">
        <v>139</v>
      </c>
      <c r="D94" s="191"/>
      <c r="E94" s="148">
        <v>10</v>
      </c>
      <c r="F94" s="21">
        <f>$E$229</f>
        <v>11.574074074074073</v>
      </c>
      <c r="G94" s="22">
        <f t="shared" si="14"/>
        <v>115.74074074074073</v>
      </c>
      <c r="I94" s="143">
        <v>65</v>
      </c>
      <c r="J94" s="143"/>
      <c r="K94" s="144">
        <v>983.7962962962963</v>
      </c>
    </row>
    <row r="95" spans="2:11" ht="19.899999999999999" customHeight="1" x14ac:dyDescent="0.25">
      <c r="B95" s="191"/>
      <c r="C95" s="23" t="s">
        <v>16</v>
      </c>
      <c r="D95" s="24"/>
      <c r="E95" s="24">
        <f>SUM(E90:E94)</f>
        <v>65</v>
      </c>
      <c r="F95" s="24"/>
      <c r="G95" s="25">
        <f>SUM(G90:G94)</f>
        <v>1009.2592592592592</v>
      </c>
    </row>
    <row r="96" spans="2:11" ht="34.9" customHeight="1" x14ac:dyDescent="0.25">
      <c r="B96" s="191" t="s">
        <v>88</v>
      </c>
      <c r="C96" s="88" t="s">
        <v>120</v>
      </c>
      <c r="D96" s="191" t="s">
        <v>7</v>
      </c>
      <c r="E96" s="148"/>
      <c r="F96" s="148"/>
      <c r="G96" s="148"/>
    </row>
    <row r="97" spans="2:11" ht="19.899999999999999" customHeight="1" x14ac:dyDescent="0.25">
      <c r="B97" s="191"/>
      <c r="C97" s="8" t="s">
        <v>8</v>
      </c>
      <c r="D97" s="191"/>
      <c r="E97" s="148">
        <v>10</v>
      </c>
      <c r="F97" s="21">
        <f t="shared" ref="F97:F102" si="15">$E$227</f>
        <v>18.518518518518519</v>
      </c>
      <c r="G97" s="22">
        <f>F97*E97</f>
        <v>185.18518518518519</v>
      </c>
      <c r="I97" s="140">
        <v>15</v>
      </c>
      <c r="J97" s="141">
        <v>16.203703703703702</v>
      </c>
      <c r="K97" s="142">
        <v>243.05555555555554</v>
      </c>
    </row>
    <row r="98" spans="2:11" ht="19.899999999999999" customHeight="1" x14ac:dyDescent="0.25">
      <c r="B98" s="191"/>
      <c r="C98" s="8" t="s">
        <v>10</v>
      </c>
      <c r="D98" s="191"/>
      <c r="E98" s="148">
        <v>10</v>
      </c>
      <c r="F98" s="21">
        <f t="shared" si="15"/>
        <v>18.518518518518519</v>
      </c>
      <c r="G98" s="22">
        <f t="shared" ref="G98:G102" si="16">F98*E98</f>
        <v>185.18518518518519</v>
      </c>
      <c r="I98" s="140">
        <v>15</v>
      </c>
      <c r="J98" s="141">
        <v>16.203703703703702</v>
      </c>
      <c r="K98" s="142">
        <v>243.05555555555554</v>
      </c>
    </row>
    <row r="99" spans="2:11" ht="19.899999999999999" customHeight="1" x14ac:dyDescent="0.25">
      <c r="B99" s="191"/>
      <c r="C99" s="8" t="s">
        <v>96</v>
      </c>
      <c r="D99" s="191"/>
      <c r="E99" s="148">
        <v>20</v>
      </c>
      <c r="F99" s="21">
        <f t="shared" si="15"/>
        <v>18.518518518518519</v>
      </c>
      <c r="G99" s="22">
        <f t="shared" si="16"/>
        <v>370.37037037037038</v>
      </c>
      <c r="I99" s="140">
        <v>10</v>
      </c>
      <c r="J99" s="141">
        <v>16.203703703703702</v>
      </c>
      <c r="K99" s="142">
        <v>162.03703703703701</v>
      </c>
    </row>
    <row r="100" spans="2:11" ht="19.899999999999999" customHeight="1" x14ac:dyDescent="0.25">
      <c r="B100" s="191"/>
      <c r="C100" s="8" t="s">
        <v>14</v>
      </c>
      <c r="D100" s="191"/>
      <c r="E100" s="148">
        <v>20</v>
      </c>
      <c r="F100" s="21">
        <f t="shared" si="15"/>
        <v>18.518518518518519</v>
      </c>
      <c r="G100" s="22">
        <f t="shared" si="16"/>
        <v>370.37037037037038</v>
      </c>
      <c r="I100" s="140">
        <v>15</v>
      </c>
      <c r="J100" s="141">
        <v>16.203703703703702</v>
      </c>
      <c r="K100" s="142">
        <v>243.05555555555554</v>
      </c>
    </row>
    <row r="101" spans="2:11" ht="19.899999999999999" customHeight="1" x14ac:dyDescent="0.25">
      <c r="B101" s="191"/>
      <c r="C101" s="8" t="s">
        <v>13</v>
      </c>
      <c r="D101" s="191"/>
      <c r="E101" s="148">
        <v>10</v>
      </c>
      <c r="F101" s="21">
        <f t="shared" si="15"/>
        <v>18.518518518518519</v>
      </c>
      <c r="G101" s="22">
        <f t="shared" si="16"/>
        <v>185.18518518518519</v>
      </c>
      <c r="I101" s="140">
        <v>10</v>
      </c>
      <c r="J101" s="141">
        <v>16.203703703703702</v>
      </c>
      <c r="K101" s="142">
        <v>162.03703703703701</v>
      </c>
    </row>
    <row r="102" spans="2:11" ht="19.899999999999999" customHeight="1" x14ac:dyDescent="0.25">
      <c r="B102" s="191"/>
      <c r="C102" s="118" t="s">
        <v>27</v>
      </c>
      <c r="D102" s="191"/>
      <c r="E102" s="148">
        <v>10</v>
      </c>
      <c r="F102" s="21">
        <f t="shared" si="15"/>
        <v>18.518518518518519</v>
      </c>
      <c r="G102" s="22">
        <f t="shared" si="16"/>
        <v>185.18518518518519</v>
      </c>
      <c r="I102" s="143">
        <v>65</v>
      </c>
      <c r="J102" s="143"/>
      <c r="K102" s="144">
        <v>1053.2407407407406</v>
      </c>
    </row>
    <row r="103" spans="2:11" ht="19.899999999999999" customHeight="1" x14ac:dyDescent="0.25">
      <c r="B103" s="191"/>
      <c r="C103" s="23" t="s">
        <v>16</v>
      </c>
      <c r="D103" s="24"/>
      <c r="E103" s="24">
        <f>SUM(E97:E102)</f>
        <v>80</v>
      </c>
      <c r="F103" s="24"/>
      <c r="G103" s="25">
        <f>SUM(G97:G102)</f>
        <v>1481.4814814814815</v>
      </c>
    </row>
    <row r="104" spans="2:11" ht="34.9" customHeight="1" x14ac:dyDescent="0.25">
      <c r="B104" s="191" t="s">
        <v>132</v>
      </c>
      <c r="C104" s="88" t="s">
        <v>133</v>
      </c>
      <c r="D104" s="191" t="s">
        <v>7</v>
      </c>
      <c r="E104" s="148"/>
      <c r="F104" s="148"/>
      <c r="G104" s="148"/>
    </row>
    <row r="105" spans="2:11" ht="19.899999999999999" customHeight="1" x14ac:dyDescent="0.25">
      <c r="B105" s="191"/>
      <c r="C105" s="8" t="s">
        <v>8</v>
      </c>
      <c r="D105" s="191"/>
      <c r="E105" s="148">
        <v>10</v>
      </c>
      <c r="F105" s="21">
        <f t="shared" ref="F105:F110" si="17">$E$227</f>
        <v>18.518518518518519</v>
      </c>
      <c r="G105" s="22">
        <f>F105*E105</f>
        <v>185.18518518518519</v>
      </c>
      <c r="I105" s="140">
        <v>15</v>
      </c>
      <c r="J105" s="141">
        <v>16.203703703703702</v>
      </c>
      <c r="K105" s="142">
        <v>243.05555555555554</v>
      </c>
    </row>
    <row r="106" spans="2:11" ht="19.899999999999999" customHeight="1" x14ac:dyDescent="0.25">
      <c r="B106" s="191"/>
      <c r="C106" s="8" t="s">
        <v>10</v>
      </c>
      <c r="D106" s="191"/>
      <c r="E106" s="148">
        <v>10</v>
      </c>
      <c r="F106" s="21">
        <f t="shared" si="17"/>
        <v>18.518518518518519</v>
      </c>
      <c r="G106" s="22">
        <f t="shared" ref="G106:G110" si="18">F106*E106</f>
        <v>185.18518518518519</v>
      </c>
      <c r="I106" s="140">
        <v>10</v>
      </c>
      <c r="J106" s="141">
        <v>16.203703703703702</v>
      </c>
      <c r="K106" s="142">
        <v>162.03703703703701</v>
      </c>
    </row>
    <row r="107" spans="2:11" ht="19.899999999999999" customHeight="1" x14ac:dyDescent="0.25">
      <c r="B107" s="191"/>
      <c r="C107" s="8" t="s">
        <v>96</v>
      </c>
      <c r="D107" s="191"/>
      <c r="E107" s="148">
        <v>15</v>
      </c>
      <c r="F107" s="21">
        <f t="shared" si="17"/>
        <v>18.518518518518519</v>
      </c>
      <c r="G107" s="22">
        <f t="shared" si="18"/>
        <v>277.77777777777777</v>
      </c>
      <c r="I107" s="140">
        <v>5</v>
      </c>
      <c r="J107" s="141">
        <v>13.888888888888888</v>
      </c>
      <c r="K107" s="142">
        <v>69.444444444444443</v>
      </c>
    </row>
    <row r="108" spans="2:11" ht="19.899999999999999" customHeight="1" x14ac:dyDescent="0.25">
      <c r="B108" s="191"/>
      <c r="C108" s="8" t="s">
        <v>14</v>
      </c>
      <c r="D108" s="191"/>
      <c r="E108" s="148">
        <v>15</v>
      </c>
      <c r="F108" s="21">
        <f t="shared" si="17"/>
        <v>18.518518518518519</v>
      </c>
      <c r="G108" s="22">
        <f t="shared" si="18"/>
        <v>277.77777777777777</v>
      </c>
      <c r="I108" s="140">
        <v>10</v>
      </c>
      <c r="J108" s="141">
        <v>11.574074074074073</v>
      </c>
      <c r="K108" s="142">
        <v>115.74074074074073</v>
      </c>
    </row>
    <row r="109" spans="2:11" ht="19.899999999999999" customHeight="1" x14ac:dyDescent="0.25">
      <c r="B109" s="191"/>
      <c r="C109" s="8" t="s">
        <v>13</v>
      </c>
      <c r="D109" s="191"/>
      <c r="E109" s="148">
        <v>10</v>
      </c>
      <c r="F109" s="21">
        <f t="shared" si="17"/>
        <v>18.518518518518519</v>
      </c>
      <c r="G109" s="22">
        <f t="shared" si="18"/>
        <v>185.18518518518519</v>
      </c>
      <c r="I109" s="143">
        <v>40</v>
      </c>
      <c r="J109" s="143"/>
      <c r="K109" s="144">
        <v>590.27777777777771</v>
      </c>
    </row>
    <row r="110" spans="2:11" ht="19.899999999999999" customHeight="1" x14ac:dyDescent="0.25">
      <c r="B110" s="191"/>
      <c r="C110" s="118" t="s">
        <v>27</v>
      </c>
      <c r="D110" s="191"/>
      <c r="E110" s="148">
        <v>10</v>
      </c>
      <c r="F110" s="21">
        <f t="shared" si="17"/>
        <v>18.518518518518519</v>
      </c>
      <c r="G110" s="22">
        <f t="shared" si="18"/>
        <v>185.18518518518519</v>
      </c>
    </row>
    <row r="111" spans="2:11" ht="19.899999999999999" customHeight="1" x14ac:dyDescent="0.25">
      <c r="B111" s="191"/>
      <c r="C111" s="23" t="s">
        <v>16</v>
      </c>
      <c r="D111" s="24"/>
      <c r="E111" s="24">
        <f>SUM(E105:E110)</f>
        <v>70</v>
      </c>
      <c r="F111" s="24"/>
      <c r="G111" s="25">
        <f>SUM(G105:G110)</f>
        <v>1296.2962962962963</v>
      </c>
    </row>
    <row r="112" spans="2:11" ht="15" customHeight="1" x14ac:dyDescent="0.25">
      <c r="B112" s="26"/>
      <c r="C112" s="27"/>
      <c r="D112" s="28"/>
      <c r="E112" s="28"/>
      <c r="F112" s="28"/>
      <c r="G112" s="29"/>
    </row>
    <row r="113" spans="2:11" ht="34.9" customHeight="1" x14ac:dyDescent="0.25">
      <c r="B113" s="39"/>
      <c r="C113" s="189" t="s">
        <v>30</v>
      </c>
      <c r="D113" s="189"/>
      <c r="E113" s="189"/>
      <c r="F113" s="189"/>
      <c r="G113" s="189"/>
    </row>
    <row r="114" spans="2:11" s="5" customFormat="1" ht="36.75" customHeight="1" x14ac:dyDescent="0.25">
      <c r="B114" s="40" t="s">
        <v>1</v>
      </c>
      <c r="C114" s="3" t="s">
        <v>94</v>
      </c>
      <c r="D114" s="40" t="s">
        <v>2</v>
      </c>
      <c r="E114" s="40" t="s">
        <v>3</v>
      </c>
      <c r="F114" s="40" t="s">
        <v>4</v>
      </c>
      <c r="G114" s="41" t="s">
        <v>5</v>
      </c>
      <c r="H114" s="107"/>
      <c r="I114" s="120"/>
      <c r="J114" s="120"/>
      <c r="K114" s="120"/>
    </row>
    <row r="115" spans="2:11" s="5" customFormat="1" ht="51" customHeight="1" x14ac:dyDescent="0.25">
      <c r="B115" s="191" t="s">
        <v>31</v>
      </c>
      <c r="C115" s="90" t="s">
        <v>134</v>
      </c>
      <c r="D115" s="192" t="s">
        <v>7</v>
      </c>
      <c r="E115" s="38"/>
      <c r="F115" s="38"/>
      <c r="G115" s="38"/>
      <c r="H115" s="107"/>
      <c r="I115" s="120"/>
      <c r="J115" s="120"/>
      <c r="K115" s="120"/>
    </row>
    <row r="116" spans="2:11" s="5" customFormat="1" ht="24.95" customHeight="1" x14ac:dyDescent="0.25">
      <c r="B116" s="191"/>
      <c r="C116" s="8" t="s">
        <v>8</v>
      </c>
      <c r="D116" s="193"/>
      <c r="E116" s="7">
        <v>5</v>
      </c>
      <c r="F116" s="9">
        <f>$E$227</f>
        <v>18.518518518518519</v>
      </c>
      <c r="G116" s="10">
        <f t="shared" ref="G116:G120" si="19">E116*F116</f>
        <v>92.592592592592595</v>
      </c>
      <c r="H116" s="107"/>
      <c r="I116" s="145">
        <v>5</v>
      </c>
      <c r="J116" s="146">
        <v>16.203703703703702</v>
      </c>
      <c r="K116" s="147">
        <v>81.018518518518505</v>
      </c>
    </row>
    <row r="117" spans="2:11" s="5" customFormat="1" ht="24.95" customHeight="1" x14ac:dyDescent="0.25">
      <c r="B117" s="191"/>
      <c r="C117" s="8" t="s">
        <v>10</v>
      </c>
      <c r="D117" s="193"/>
      <c r="E117" s="7">
        <v>5</v>
      </c>
      <c r="F117" s="9">
        <f>$E$227</f>
        <v>18.518518518518519</v>
      </c>
      <c r="G117" s="10">
        <f t="shared" si="19"/>
        <v>92.592592592592595</v>
      </c>
      <c r="H117" s="107"/>
      <c r="I117" s="145">
        <v>5</v>
      </c>
      <c r="J117" s="146">
        <v>16.203703703703702</v>
      </c>
      <c r="K117" s="147">
        <v>81.018518518518505</v>
      </c>
    </row>
    <row r="118" spans="2:11" s="5" customFormat="1" ht="24.95" customHeight="1" x14ac:dyDescent="0.25">
      <c r="B118" s="191"/>
      <c r="C118" s="8" t="s">
        <v>96</v>
      </c>
      <c r="D118" s="193"/>
      <c r="E118" s="7">
        <v>5</v>
      </c>
      <c r="F118" s="9">
        <f>$E$227</f>
        <v>18.518518518518519</v>
      </c>
      <c r="G118" s="10">
        <f t="shared" si="19"/>
        <v>92.592592592592595</v>
      </c>
      <c r="H118" s="107"/>
      <c r="I118" s="145">
        <v>5</v>
      </c>
      <c r="J118" s="146">
        <v>16.203703703703702</v>
      </c>
      <c r="K118" s="147">
        <v>81.018518518518505</v>
      </c>
    </row>
    <row r="119" spans="2:11" s="5" customFormat="1" ht="24.95" customHeight="1" x14ac:dyDescent="0.25">
      <c r="B119" s="191"/>
      <c r="C119" s="8" t="s">
        <v>13</v>
      </c>
      <c r="D119" s="193"/>
      <c r="E119" s="7">
        <v>5</v>
      </c>
      <c r="F119" s="9">
        <f>$E$227</f>
        <v>18.518518518518519</v>
      </c>
      <c r="G119" s="10">
        <f t="shared" si="19"/>
        <v>92.592592592592595</v>
      </c>
      <c r="H119" s="107"/>
      <c r="I119" s="145">
        <v>5</v>
      </c>
      <c r="J119" s="146">
        <v>16.203703703703702</v>
      </c>
      <c r="K119" s="147">
        <v>81.018518518518505</v>
      </c>
    </row>
    <row r="120" spans="2:11" s="5" customFormat="1" ht="24.95" customHeight="1" x14ac:dyDescent="0.25">
      <c r="B120" s="191"/>
      <c r="C120" s="8" t="s">
        <v>14</v>
      </c>
      <c r="D120" s="193"/>
      <c r="E120" s="7">
        <v>5</v>
      </c>
      <c r="F120" s="9">
        <f>$E$227</f>
        <v>18.518518518518519</v>
      </c>
      <c r="G120" s="10">
        <f t="shared" si="19"/>
        <v>92.592592592592595</v>
      </c>
      <c r="H120" s="107"/>
      <c r="I120" s="145">
        <v>5</v>
      </c>
      <c r="J120" s="146">
        <v>16.203703703703702</v>
      </c>
      <c r="K120" s="147">
        <v>81.018518518518505</v>
      </c>
    </row>
    <row r="121" spans="2:11" s="42" customFormat="1" ht="19.899999999999999" customHeight="1" x14ac:dyDescent="0.25">
      <c r="B121" s="191"/>
      <c r="C121" s="23" t="s">
        <v>16</v>
      </c>
      <c r="D121" s="24"/>
      <c r="E121" s="24">
        <f>SUM(E116:E120)</f>
        <v>25</v>
      </c>
      <c r="F121" s="24"/>
      <c r="G121" s="25">
        <f>SUM(G116:G120)</f>
        <v>462.96296296296299</v>
      </c>
      <c r="H121" s="105"/>
      <c r="I121" s="143">
        <v>25</v>
      </c>
      <c r="J121" s="143"/>
      <c r="K121" s="144">
        <v>405.0925925925925</v>
      </c>
    </row>
    <row r="122" spans="2:11" s="5" customFormat="1" ht="38.450000000000003" customHeight="1" x14ac:dyDescent="0.25">
      <c r="B122" s="191" t="s">
        <v>32</v>
      </c>
      <c r="C122" s="90" t="s">
        <v>109</v>
      </c>
      <c r="D122" s="192" t="s">
        <v>7</v>
      </c>
      <c r="E122" s="38"/>
      <c r="F122" s="38"/>
      <c r="G122" s="38"/>
      <c r="H122" s="107"/>
      <c r="I122" s="120"/>
      <c r="J122" s="120"/>
      <c r="K122" s="120"/>
    </row>
    <row r="123" spans="2:11" s="5" customFormat="1" ht="19.899999999999999" customHeight="1" x14ac:dyDescent="0.25">
      <c r="B123" s="191"/>
      <c r="C123" s="20" t="s">
        <v>14</v>
      </c>
      <c r="D123" s="193"/>
      <c r="E123" s="148">
        <v>30</v>
      </c>
      <c r="F123" s="21">
        <f>$E$227</f>
        <v>18.518518518518519</v>
      </c>
      <c r="G123" s="22">
        <f>F123*E123</f>
        <v>555.55555555555554</v>
      </c>
      <c r="H123" s="107"/>
      <c r="I123" s="129">
        <v>28</v>
      </c>
      <c r="J123" s="130">
        <v>16.203703703703702</v>
      </c>
      <c r="K123" s="131">
        <v>453.7037037037037</v>
      </c>
    </row>
    <row r="124" spans="2:11" s="5" customFormat="1" ht="19.899999999999999" customHeight="1" x14ac:dyDescent="0.25">
      <c r="B124" s="191"/>
      <c r="C124" s="20" t="s">
        <v>87</v>
      </c>
      <c r="D124" s="193"/>
      <c r="E124" s="148">
        <v>30</v>
      </c>
      <c r="F124" s="21">
        <f>$E$227</f>
        <v>18.518518518518519</v>
      </c>
      <c r="G124" s="22">
        <f>F124*E124</f>
        <v>555.55555555555554</v>
      </c>
      <c r="H124" s="107"/>
      <c r="I124" s="129">
        <v>28</v>
      </c>
      <c r="J124" s="130">
        <v>16.203703703703702</v>
      </c>
      <c r="K124" s="131">
        <v>453.7037037037037</v>
      </c>
    </row>
    <row r="125" spans="2:11" s="5" customFormat="1" ht="19.899999999999999" customHeight="1" x14ac:dyDescent="0.25">
      <c r="B125" s="191"/>
      <c r="C125" s="20" t="s">
        <v>15</v>
      </c>
      <c r="D125" s="193"/>
      <c r="E125" s="148">
        <v>20</v>
      </c>
      <c r="F125" s="21">
        <f>$E$228</f>
        <v>14.814814814814813</v>
      </c>
      <c r="G125" s="22">
        <f>F125*E125</f>
        <v>296.29629629629625</v>
      </c>
      <c r="H125" s="107"/>
      <c r="I125" s="129">
        <v>27</v>
      </c>
      <c r="J125" s="130">
        <v>13.888888888888888</v>
      </c>
      <c r="K125" s="131">
        <v>374.99999999999994</v>
      </c>
    </row>
    <row r="126" spans="2:11" s="5" customFormat="1" ht="19.899999999999999" customHeight="1" x14ac:dyDescent="0.25">
      <c r="B126" s="191"/>
      <c r="C126" s="20" t="s">
        <v>107</v>
      </c>
      <c r="D126" s="193"/>
      <c r="E126" s="148">
        <v>20</v>
      </c>
      <c r="F126" s="21">
        <f>$E$228</f>
        <v>14.814814814814813</v>
      </c>
      <c r="G126" s="22">
        <f>F126*E126</f>
        <v>296.29629629629625</v>
      </c>
      <c r="H126" s="107"/>
      <c r="I126" s="129">
        <v>27</v>
      </c>
      <c r="J126" s="130">
        <v>13.888888888888888</v>
      </c>
      <c r="K126" s="131">
        <v>374.99999999999994</v>
      </c>
    </row>
    <row r="127" spans="2:11" s="42" customFormat="1" ht="19.899999999999999" customHeight="1" x14ac:dyDescent="0.25">
      <c r="B127" s="191"/>
      <c r="C127" s="20" t="s">
        <v>26</v>
      </c>
      <c r="D127" s="194"/>
      <c r="E127" s="148">
        <v>10</v>
      </c>
      <c r="F127" s="21">
        <f>$E$229</f>
        <v>11.574074074074073</v>
      </c>
      <c r="G127" s="22">
        <f>F127*E127</f>
        <v>115.74074074074073</v>
      </c>
      <c r="H127" s="105"/>
      <c r="I127" s="129">
        <v>20</v>
      </c>
      <c r="J127" s="130">
        <v>11.574074074074073</v>
      </c>
      <c r="K127" s="131">
        <v>231.48148148148147</v>
      </c>
    </row>
    <row r="128" spans="2:11" s="42" customFormat="1" ht="19.899999999999999" customHeight="1" x14ac:dyDescent="0.25">
      <c r="B128" s="191"/>
      <c r="C128" s="23" t="s">
        <v>16</v>
      </c>
      <c r="D128" s="24"/>
      <c r="E128" s="24">
        <f>SUM(E123:E127)</f>
        <v>110</v>
      </c>
      <c r="F128" s="24"/>
      <c r="G128" s="25">
        <f>SUM(G123:G127)</f>
        <v>1819.4444444444443</v>
      </c>
      <c r="H128" s="105"/>
      <c r="I128" s="132">
        <v>130</v>
      </c>
      <c r="J128" s="132"/>
      <c r="K128" s="133">
        <v>1888.8888888888889</v>
      </c>
    </row>
    <row r="129" spans="2:11" s="5" customFormat="1" ht="47.45" customHeight="1" x14ac:dyDescent="0.25">
      <c r="B129" s="191" t="s">
        <v>36</v>
      </c>
      <c r="C129" s="90" t="s">
        <v>91</v>
      </c>
      <c r="D129" s="199" t="s">
        <v>7</v>
      </c>
      <c r="E129" s="148"/>
      <c r="F129" s="148"/>
      <c r="G129" s="148"/>
      <c r="H129" s="107"/>
      <c r="I129" s="120"/>
      <c r="J129" s="120"/>
      <c r="K129" s="120"/>
    </row>
    <row r="130" spans="2:11" s="5" customFormat="1" ht="19.899999999999999" customHeight="1" x14ac:dyDescent="0.25">
      <c r="B130" s="191"/>
      <c r="C130" s="20" t="s">
        <v>15</v>
      </c>
      <c r="D130" s="199"/>
      <c r="E130" s="148">
        <v>15</v>
      </c>
      <c r="F130" s="21">
        <f>$E$228</f>
        <v>14.814814814814813</v>
      </c>
      <c r="G130" s="22">
        <f>F130*E130</f>
        <v>222.2222222222222</v>
      </c>
      <c r="H130" s="107"/>
      <c r="I130" s="129">
        <v>15</v>
      </c>
      <c r="J130" s="130">
        <v>13.888888888888888</v>
      </c>
      <c r="K130" s="131">
        <v>208.33333333333331</v>
      </c>
    </row>
    <row r="131" spans="2:11" s="5" customFormat="1" ht="24.95" customHeight="1" x14ac:dyDescent="0.25">
      <c r="B131" s="191"/>
      <c r="C131" s="20" t="s">
        <v>96</v>
      </c>
      <c r="D131" s="199"/>
      <c r="E131" s="152"/>
      <c r="F131" s="21">
        <f>$E$227</f>
        <v>18.518518518518519</v>
      </c>
      <c r="G131" s="22">
        <f>F131*E131</f>
        <v>0</v>
      </c>
      <c r="H131" s="107"/>
      <c r="I131" s="129">
        <v>15</v>
      </c>
      <c r="J131" s="130">
        <v>16.203703703703702</v>
      </c>
      <c r="K131" s="131">
        <v>243.05555555555554</v>
      </c>
    </row>
    <row r="132" spans="2:11" s="5" customFormat="1" ht="24.6" customHeight="1" x14ac:dyDescent="0.25">
      <c r="B132" s="191"/>
      <c r="C132" s="20" t="s">
        <v>33</v>
      </c>
      <c r="D132" s="199"/>
      <c r="E132" s="148">
        <v>110</v>
      </c>
      <c r="F132" s="21">
        <f>$E$228</f>
        <v>14.814814814814813</v>
      </c>
      <c r="G132" s="22">
        <f>F132*E132</f>
        <v>1629.6296296296293</v>
      </c>
      <c r="H132" s="107"/>
      <c r="I132" s="129">
        <v>110</v>
      </c>
      <c r="J132" s="130">
        <v>13.888888888888888</v>
      </c>
      <c r="K132" s="131">
        <v>1527.7777777777776</v>
      </c>
    </row>
    <row r="133" spans="2:11" s="5" customFormat="1" ht="19.899999999999999" customHeight="1" x14ac:dyDescent="0.25">
      <c r="B133" s="191"/>
      <c r="C133" s="20" t="s">
        <v>34</v>
      </c>
      <c r="D133" s="199"/>
      <c r="E133" s="148">
        <v>110</v>
      </c>
      <c r="F133" s="21">
        <f>$E$228</f>
        <v>14.814814814814813</v>
      </c>
      <c r="G133" s="22">
        <f>F133*E133</f>
        <v>1629.6296296296293</v>
      </c>
      <c r="H133" s="107"/>
      <c r="I133" s="129">
        <v>110</v>
      </c>
      <c r="J133" s="130">
        <v>13.888888888888888</v>
      </c>
      <c r="K133" s="131">
        <v>1527.7777777777776</v>
      </c>
    </row>
    <row r="134" spans="2:11" s="5" customFormat="1" ht="19.899999999999999" customHeight="1" x14ac:dyDescent="0.25">
      <c r="B134" s="191"/>
      <c r="C134" s="20" t="s">
        <v>35</v>
      </c>
      <c r="D134" s="199"/>
      <c r="E134" s="148">
        <v>90</v>
      </c>
      <c r="F134" s="21">
        <f>$E$232</f>
        <v>18.518518518518519</v>
      </c>
      <c r="G134" s="22">
        <f>F134*E134</f>
        <v>1666.6666666666667</v>
      </c>
      <c r="H134" s="107"/>
      <c r="I134" s="129">
        <v>90</v>
      </c>
      <c r="J134" s="130">
        <v>18.518518518518519</v>
      </c>
      <c r="K134" s="131">
        <v>1666.6666666666667</v>
      </c>
    </row>
    <row r="135" spans="2:11" s="42" customFormat="1" ht="19.899999999999999" customHeight="1" x14ac:dyDescent="0.25">
      <c r="B135" s="191"/>
      <c r="C135" s="23" t="s">
        <v>16</v>
      </c>
      <c r="D135" s="24"/>
      <c r="E135" s="24">
        <f>SUM(E130:E134)</f>
        <v>325</v>
      </c>
      <c r="F135" s="24"/>
      <c r="G135" s="25">
        <f>SUM(G130:G134)</f>
        <v>5148.1481481481478</v>
      </c>
      <c r="H135" s="105"/>
      <c r="I135" s="132">
        <v>340</v>
      </c>
      <c r="J135" s="132"/>
      <c r="K135" s="133">
        <v>5173.6111111111113</v>
      </c>
    </row>
    <row r="136" spans="2:11" s="5" customFormat="1" ht="68.45" customHeight="1" x14ac:dyDescent="0.25">
      <c r="B136" s="191" t="s">
        <v>38</v>
      </c>
      <c r="C136" s="88" t="s">
        <v>110</v>
      </c>
      <c r="D136" s="199" t="s">
        <v>7</v>
      </c>
      <c r="E136" s="38"/>
      <c r="F136" s="38"/>
      <c r="G136" s="38"/>
      <c r="H136" s="107"/>
      <c r="I136" s="120"/>
      <c r="J136" s="120"/>
      <c r="K136" s="120"/>
    </row>
    <row r="137" spans="2:11" s="5" customFormat="1" ht="24.95" customHeight="1" x14ac:dyDescent="0.25">
      <c r="B137" s="191"/>
      <c r="C137" s="20" t="s">
        <v>8</v>
      </c>
      <c r="D137" s="199"/>
      <c r="E137" s="148">
        <v>10</v>
      </c>
      <c r="F137" s="21">
        <f>$E$227</f>
        <v>18.518518518518519</v>
      </c>
      <c r="G137" s="22">
        <f>F137*E137</f>
        <v>185.18518518518519</v>
      </c>
      <c r="H137" s="107"/>
      <c r="I137" s="129">
        <v>10</v>
      </c>
      <c r="J137" s="130">
        <v>16.203703703703702</v>
      </c>
      <c r="K137" s="131">
        <v>162.03703703703701</v>
      </c>
    </row>
    <row r="138" spans="2:11" s="5" customFormat="1" ht="19.899999999999999" customHeight="1" x14ac:dyDescent="0.25">
      <c r="B138" s="191"/>
      <c r="C138" s="20" t="s">
        <v>14</v>
      </c>
      <c r="D138" s="199"/>
      <c r="E138" s="148">
        <v>10</v>
      </c>
      <c r="F138" s="21">
        <f>$E$227</f>
        <v>18.518518518518519</v>
      </c>
      <c r="G138" s="22">
        <f>F138*E138</f>
        <v>185.18518518518519</v>
      </c>
      <c r="H138" s="107"/>
      <c r="I138" s="129">
        <v>10</v>
      </c>
      <c r="J138" s="130">
        <v>16.203703703703702</v>
      </c>
      <c r="K138" s="131">
        <v>162.03703703703701</v>
      </c>
    </row>
    <row r="139" spans="2:11" s="5" customFormat="1" ht="19.899999999999999" customHeight="1" x14ac:dyDescent="0.25">
      <c r="B139" s="191"/>
      <c r="C139" s="20" t="s">
        <v>37</v>
      </c>
      <c r="D139" s="199"/>
      <c r="E139" s="148">
        <v>10</v>
      </c>
      <c r="F139" s="21">
        <f>$E$228</f>
        <v>14.814814814814813</v>
      </c>
      <c r="G139" s="22">
        <f>F139*E139</f>
        <v>148.14814814814812</v>
      </c>
      <c r="H139" s="107"/>
      <c r="I139" s="129">
        <v>10</v>
      </c>
      <c r="J139" s="130">
        <v>13.888888888888888</v>
      </c>
      <c r="K139" s="131">
        <v>138.88888888888889</v>
      </c>
    </row>
    <row r="140" spans="2:11" s="5" customFormat="1" ht="19.899999999999999" customHeight="1" x14ac:dyDescent="0.25">
      <c r="B140" s="191"/>
      <c r="C140" s="20" t="s">
        <v>102</v>
      </c>
      <c r="D140" s="199"/>
      <c r="E140" s="148">
        <v>40</v>
      </c>
      <c r="F140" s="21">
        <f>$E$227</f>
        <v>18.518518518518519</v>
      </c>
      <c r="G140" s="22">
        <f>F140*E140</f>
        <v>740.74074074074076</v>
      </c>
      <c r="H140" s="107"/>
      <c r="I140" s="129">
        <v>40</v>
      </c>
      <c r="J140" s="130">
        <v>16.203703703703702</v>
      </c>
      <c r="K140" s="131">
        <v>648.14814814814804</v>
      </c>
    </row>
    <row r="141" spans="2:11" s="43" customFormat="1" ht="19.899999999999999" customHeight="1" x14ac:dyDescent="0.25">
      <c r="B141" s="191"/>
      <c r="C141" s="23" t="s">
        <v>16</v>
      </c>
      <c r="D141" s="24"/>
      <c r="E141" s="24">
        <f>SUM(E137:E140)</f>
        <v>70</v>
      </c>
      <c r="F141" s="24"/>
      <c r="G141" s="25">
        <f>SUM(G137:G140)</f>
        <v>1259.2592592592591</v>
      </c>
      <c r="H141" s="105"/>
      <c r="I141" s="132">
        <v>70</v>
      </c>
      <c r="J141" s="132"/>
      <c r="K141" s="133">
        <v>1111.1111111111109</v>
      </c>
    </row>
    <row r="142" spans="2:11" s="42" customFormat="1" ht="24.95" customHeight="1" x14ac:dyDescent="0.25">
      <c r="B142" s="194" t="s">
        <v>39</v>
      </c>
      <c r="C142" s="91" t="s">
        <v>92</v>
      </c>
      <c r="D142" s="200" t="s">
        <v>7</v>
      </c>
      <c r="E142" s="149"/>
      <c r="F142" s="149"/>
      <c r="G142" s="149"/>
      <c r="H142" s="105"/>
      <c r="I142" s="128"/>
      <c r="J142" s="128"/>
      <c r="K142" s="128"/>
    </row>
    <row r="143" spans="2:11" s="42" customFormat="1" ht="24.95" customHeight="1" x14ac:dyDescent="0.25">
      <c r="B143" s="191"/>
      <c r="C143" s="20" t="s">
        <v>8</v>
      </c>
      <c r="D143" s="199"/>
      <c r="E143" s="148">
        <v>15</v>
      </c>
      <c r="F143" s="21">
        <f>$E$227</f>
        <v>18.518518518518519</v>
      </c>
      <c r="G143" s="22">
        <f>F143*E143</f>
        <v>277.77777777777777</v>
      </c>
      <c r="H143" s="105"/>
      <c r="I143" s="129">
        <v>15</v>
      </c>
      <c r="J143" s="130">
        <v>16.203703703703702</v>
      </c>
      <c r="K143" s="131">
        <v>243.05555555555554</v>
      </c>
    </row>
    <row r="144" spans="2:11" s="42" customFormat="1" ht="19.899999999999999" customHeight="1" x14ac:dyDescent="0.25">
      <c r="B144" s="191"/>
      <c r="C144" s="20" t="s">
        <v>14</v>
      </c>
      <c r="D144" s="199"/>
      <c r="E144" s="148">
        <v>15</v>
      </c>
      <c r="F144" s="21">
        <f>$E$227</f>
        <v>18.518518518518519</v>
      </c>
      <c r="G144" s="22">
        <f>F144*E144</f>
        <v>277.77777777777777</v>
      </c>
      <c r="H144" s="105"/>
      <c r="I144" s="129">
        <v>10</v>
      </c>
      <c r="J144" s="130">
        <v>16.203703703703702</v>
      </c>
      <c r="K144" s="131">
        <v>162.03703703703701</v>
      </c>
    </row>
    <row r="145" spans="2:11" s="42" customFormat="1" ht="24.95" customHeight="1" x14ac:dyDescent="0.25">
      <c r="B145" s="191"/>
      <c r="C145" s="20" t="s">
        <v>10</v>
      </c>
      <c r="D145" s="199"/>
      <c r="E145" s="148">
        <v>15</v>
      </c>
      <c r="F145" s="21">
        <f>$E$227</f>
        <v>18.518518518518519</v>
      </c>
      <c r="G145" s="22">
        <f>F145*E145</f>
        <v>277.77777777777777</v>
      </c>
      <c r="H145" s="105"/>
      <c r="I145" s="129">
        <v>10</v>
      </c>
      <c r="J145" s="130">
        <v>16.203703703703702</v>
      </c>
      <c r="K145" s="131">
        <v>162.03703703703701</v>
      </c>
    </row>
    <row r="146" spans="2:11" s="42" customFormat="1" ht="19.899999999999999" customHeight="1" x14ac:dyDescent="0.25">
      <c r="B146" s="191"/>
      <c r="C146" s="23" t="s">
        <v>16</v>
      </c>
      <c r="D146" s="24"/>
      <c r="E146" s="24">
        <f>SUM(E143:E145)</f>
        <v>45</v>
      </c>
      <c r="F146" s="24"/>
      <c r="G146" s="25">
        <f>SUM(G143:G145)</f>
        <v>833.33333333333326</v>
      </c>
      <c r="H146" s="105"/>
      <c r="I146" s="132">
        <v>35</v>
      </c>
      <c r="J146" s="132"/>
      <c r="K146" s="133">
        <v>567.12962962962956</v>
      </c>
    </row>
    <row r="147" spans="2:11" s="42" customFormat="1" ht="38.450000000000003" customHeight="1" x14ac:dyDescent="0.25">
      <c r="B147" s="191" t="s">
        <v>101</v>
      </c>
      <c r="C147" s="90" t="s">
        <v>111</v>
      </c>
      <c r="D147" s="199" t="s">
        <v>7</v>
      </c>
      <c r="E147" s="148"/>
      <c r="F147" s="148" t="s">
        <v>40</v>
      </c>
      <c r="G147" s="148"/>
      <c r="H147" s="105"/>
      <c r="I147" s="128"/>
      <c r="J147" s="128"/>
      <c r="K147" s="128"/>
    </row>
    <row r="148" spans="2:11" s="42" customFormat="1" ht="19.899999999999999" customHeight="1" x14ac:dyDescent="0.25">
      <c r="B148" s="191"/>
      <c r="C148" s="20" t="s">
        <v>13</v>
      </c>
      <c r="D148" s="199"/>
      <c r="E148" s="148">
        <v>15</v>
      </c>
      <c r="F148" s="21">
        <f>$E$227</f>
        <v>18.518518518518519</v>
      </c>
      <c r="G148" s="22">
        <f>F148*E148</f>
        <v>277.77777777777777</v>
      </c>
      <c r="H148" s="105"/>
      <c r="I148" s="129">
        <v>15</v>
      </c>
      <c r="J148" s="130">
        <v>16.203703703703702</v>
      </c>
      <c r="K148" s="131">
        <v>243.05555555555554</v>
      </c>
    </row>
    <row r="149" spans="2:11" s="42" customFormat="1" ht="27.6" customHeight="1" x14ac:dyDescent="0.25">
      <c r="B149" s="191"/>
      <c r="C149" s="20" t="s">
        <v>96</v>
      </c>
      <c r="D149" s="199"/>
      <c r="E149" s="148">
        <v>15</v>
      </c>
      <c r="F149" s="21">
        <f>$E$227</f>
        <v>18.518518518518519</v>
      </c>
      <c r="G149" s="22">
        <f>F149*E149</f>
        <v>277.77777777777777</v>
      </c>
      <c r="H149" s="105"/>
      <c r="I149" s="129">
        <v>15</v>
      </c>
      <c r="J149" s="130">
        <v>16.203703703703702</v>
      </c>
      <c r="K149" s="131">
        <v>243.05555555555554</v>
      </c>
    </row>
    <row r="150" spans="2:11" s="42" customFormat="1" ht="19.899999999999999" customHeight="1" x14ac:dyDescent="0.25">
      <c r="B150" s="191"/>
      <c r="C150" s="23" t="s">
        <v>16</v>
      </c>
      <c r="D150" s="24"/>
      <c r="E150" s="24">
        <f>SUM(E148:E149)</f>
        <v>30</v>
      </c>
      <c r="F150" s="24"/>
      <c r="G150" s="25">
        <f>SUM(G148:G149)</f>
        <v>555.55555555555554</v>
      </c>
      <c r="H150" s="105"/>
      <c r="I150" s="132">
        <v>30</v>
      </c>
      <c r="J150" s="132"/>
      <c r="K150" s="133">
        <v>486.11111111111109</v>
      </c>
    </row>
    <row r="151" spans="2:11" s="42" customFormat="1" ht="10.9" customHeight="1" x14ac:dyDescent="0.25">
      <c r="B151" s="26"/>
      <c r="C151" s="27"/>
      <c r="D151" s="28"/>
      <c r="E151" s="28"/>
      <c r="F151" s="28"/>
      <c r="G151" s="29"/>
      <c r="H151" s="105"/>
      <c r="I151" s="128"/>
      <c r="J151" s="128"/>
      <c r="K151" s="128"/>
    </row>
    <row r="152" spans="2:11" ht="27" customHeight="1" x14ac:dyDescent="0.25">
      <c r="B152" s="39"/>
      <c r="C152" s="189" t="s">
        <v>93</v>
      </c>
      <c r="D152" s="189"/>
      <c r="E152" s="189"/>
      <c r="F152" s="189"/>
      <c r="G152" s="189"/>
    </row>
    <row r="153" spans="2:11" s="5" customFormat="1" ht="41.85" customHeight="1" x14ac:dyDescent="0.25">
      <c r="B153" s="40" t="s">
        <v>1</v>
      </c>
      <c r="C153" s="3" t="s">
        <v>94</v>
      </c>
      <c r="D153" s="40" t="s">
        <v>2</v>
      </c>
      <c r="E153" s="40" t="s">
        <v>3</v>
      </c>
      <c r="F153" s="40" t="s">
        <v>4</v>
      </c>
      <c r="G153" s="41" t="s">
        <v>5</v>
      </c>
      <c r="H153" s="107"/>
      <c r="I153" s="120"/>
      <c r="J153" s="120"/>
      <c r="K153" s="120"/>
    </row>
    <row r="154" spans="2:11" s="42" customFormat="1" ht="35.450000000000003" customHeight="1" x14ac:dyDescent="0.25">
      <c r="B154" s="191" t="s">
        <v>41</v>
      </c>
      <c r="C154" s="88" t="s">
        <v>121</v>
      </c>
      <c r="D154" s="199" t="s">
        <v>7</v>
      </c>
      <c r="E154" s="40"/>
      <c r="F154" s="40"/>
      <c r="G154" s="41"/>
      <c r="H154" s="105"/>
      <c r="I154" s="128"/>
      <c r="J154" s="128"/>
      <c r="K154" s="128"/>
    </row>
    <row r="155" spans="2:11" s="5" customFormat="1" ht="24.95" customHeight="1" x14ac:dyDescent="0.25">
      <c r="B155" s="191"/>
      <c r="C155" s="20" t="s">
        <v>42</v>
      </c>
      <c r="D155" s="199"/>
      <c r="E155" s="148">
        <v>500</v>
      </c>
      <c r="F155" s="21">
        <f>$E$230</f>
        <v>8.3333333333333321</v>
      </c>
      <c r="G155" s="22">
        <f>E155*F155</f>
        <v>4166.6666666666661</v>
      </c>
      <c r="H155" s="107"/>
      <c r="I155" s="129">
        <v>500</v>
      </c>
      <c r="J155" s="130">
        <v>10.185185185185185</v>
      </c>
      <c r="K155" s="131">
        <v>5092.5925925925922</v>
      </c>
    </row>
    <row r="156" spans="2:11" s="5" customFormat="1" ht="24.95" customHeight="1" x14ac:dyDescent="0.25">
      <c r="B156" s="191"/>
      <c r="C156" s="20" t="s">
        <v>43</v>
      </c>
      <c r="D156" s="199"/>
      <c r="E156" s="148">
        <v>60</v>
      </c>
      <c r="F156" s="21">
        <f>$E$227</f>
        <v>18.518518518518519</v>
      </c>
      <c r="G156" s="22">
        <f>E156*F156</f>
        <v>1111.1111111111111</v>
      </c>
      <c r="H156" s="107"/>
      <c r="I156" s="129">
        <v>60</v>
      </c>
      <c r="J156" s="130">
        <v>16.203703703703702</v>
      </c>
      <c r="K156" s="131">
        <v>972.22222222222217</v>
      </c>
    </row>
    <row r="157" spans="2:11" s="5" customFormat="1" ht="28.5" customHeight="1" x14ac:dyDescent="0.25">
      <c r="B157" s="191"/>
      <c r="C157" s="11" t="s">
        <v>104</v>
      </c>
      <c r="D157" s="24"/>
      <c r="E157" s="24">
        <f>SUM(E155:E156)*1</f>
        <v>560</v>
      </c>
      <c r="F157" s="24"/>
      <c r="G157" s="25">
        <f>SUM(G155:G156)</f>
        <v>5277.7777777777774</v>
      </c>
      <c r="H157" s="107"/>
      <c r="I157" s="132">
        <v>560</v>
      </c>
      <c r="J157" s="132"/>
      <c r="K157" s="133">
        <v>6064.8148148148139</v>
      </c>
    </row>
    <row r="158" spans="2:11" s="5" customFormat="1" ht="28.5" customHeight="1" x14ac:dyDescent="0.25">
      <c r="B158" s="26"/>
      <c r="C158" s="15"/>
      <c r="D158" s="28"/>
      <c r="E158" s="28"/>
      <c r="F158" s="28"/>
      <c r="G158" s="29"/>
      <c r="H158" s="107"/>
      <c r="I158" s="135"/>
      <c r="J158" s="120"/>
      <c r="K158" s="120"/>
    </row>
    <row r="159" spans="2:11" ht="31.15" customHeight="1" x14ac:dyDescent="0.25">
      <c r="B159" s="2"/>
      <c r="C159" s="189" t="s">
        <v>135</v>
      </c>
      <c r="D159" s="189"/>
      <c r="E159" s="189"/>
      <c r="F159" s="189"/>
      <c r="G159" s="189"/>
    </row>
    <row r="160" spans="2:11" s="5" customFormat="1" ht="41.85" customHeight="1" x14ac:dyDescent="0.25">
      <c r="B160" s="40" t="s">
        <v>1</v>
      </c>
      <c r="C160" s="3" t="s">
        <v>94</v>
      </c>
      <c r="D160" s="40" t="s">
        <v>2</v>
      </c>
      <c r="E160" s="40" t="s">
        <v>3</v>
      </c>
      <c r="F160" s="40" t="s">
        <v>4</v>
      </c>
      <c r="G160" s="41" t="s">
        <v>5</v>
      </c>
      <c r="H160" s="107"/>
      <c r="I160" s="120"/>
      <c r="J160" s="120"/>
      <c r="K160" s="120"/>
    </row>
    <row r="161" spans="2:11" s="5" customFormat="1" ht="39.6" customHeight="1" x14ac:dyDescent="0.25">
      <c r="B161" s="191" t="s">
        <v>44</v>
      </c>
      <c r="C161" s="90" t="s">
        <v>129</v>
      </c>
      <c r="D161" s="201" t="s">
        <v>7</v>
      </c>
      <c r="E161" s="38"/>
      <c r="F161" s="38"/>
      <c r="G161" s="38"/>
      <c r="H161" s="107"/>
      <c r="I161" s="120"/>
      <c r="J161" s="120"/>
      <c r="K161" s="120"/>
    </row>
    <row r="162" spans="2:11" s="5" customFormat="1" ht="24.95" customHeight="1" x14ac:dyDescent="0.25">
      <c r="B162" s="191"/>
      <c r="C162" s="20" t="s">
        <v>14</v>
      </c>
      <c r="D162" s="202"/>
      <c r="E162" s="148"/>
      <c r="F162" s="21">
        <f>$E$227</f>
        <v>18.518518518518519</v>
      </c>
      <c r="G162" s="22">
        <f>F162*E162</f>
        <v>0</v>
      </c>
      <c r="H162" s="107"/>
      <c r="I162" s="120"/>
      <c r="J162" s="120"/>
      <c r="K162" s="120"/>
    </row>
    <row r="163" spans="2:11" s="5" customFormat="1" ht="24.95" customHeight="1" x14ac:dyDescent="0.25">
      <c r="B163" s="191"/>
      <c r="C163" s="20" t="s">
        <v>87</v>
      </c>
      <c r="D163" s="202"/>
      <c r="E163" s="148"/>
      <c r="F163" s="21">
        <f>$E$227</f>
        <v>18.518518518518519</v>
      </c>
      <c r="G163" s="22">
        <f>F163*E163</f>
        <v>0</v>
      </c>
      <c r="H163" s="107"/>
      <c r="I163" s="120"/>
      <c r="J163" s="120"/>
      <c r="K163" s="120"/>
    </row>
    <row r="164" spans="2:11" s="5" customFormat="1" ht="24.95" customHeight="1" x14ac:dyDescent="0.25">
      <c r="B164" s="191"/>
      <c r="C164" s="20" t="s">
        <v>15</v>
      </c>
      <c r="D164" s="200"/>
      <c r="E164" s="148"/>
      <c r="F164" s="21">
        <f>$E$228</f>
        <v>14.814814814814813</v>
      </c>
      <c r="G164" s="22">
        <f>F164*E164</f>
        <v>0</v>
      </c>
      <c r="H164" s="107"/>
      <c r="I164" s="120"/>
      <c r="J164" s="120"/>
      <c r="K164" s="120"/>
    </row>
    <row r="165" spans="2:11" s="5" customFormat="1" ht="24.95" customHeight="1" x14ac:dyDescent="0.25">
      <c r="B165" s="191"/>
      <c r="C165" s="20" t="s">
        <v>139</v>
      </c>
      <c r="D165" s="149"/>
      <c r="E165" s="148"/>
      <c r="F165" s="21">
        <f>$E$229</f>
        <v>11.574074074074073</v>
      </c>
      <c r="G165" s="22">
        <f t="shared" ref="G165:G166" si="20">F165*E165</f>
        <v>0</v>
      </c>
      <c r="H165" s="107"/>
      <c r="I165" s="120"/>
      <c r="J165" s="120"/>
      <c r="K165" s="120"/>
    </row>
    <row r="166" spans="2:11" s="5" customFormat="1" ht="24.95" customHeight="1" x14ac:dyDescent="0.25">
      <c r="B166" s="191"/>
      <c r="C166" s="20" t="s">
        <v>26</v>
      </c>
      <c r="D166" s="149"/>
      <c r="E166" s="148"/>
      <c r="F166" s="21">
        <f>$E$229</f>
        <v>11.574074074074073</v>
      </c>
      <c r="G166" s="22">
        <f t="shared" si="20"/>
        <v>0</v>
      </c>
      <c r="H166" s="107"/>
      <c r="I166" s="120"/>
      <c r="J166" s="120"/>
      <c r="K166" s="120"/>
    </row>
    <row r="167" spans="2:11" s="43" customFormat="1" ht="24.95" customHeight="1" x14ac:dyDescent="0.25">
      <c r="B167" s="191"/>
      <c r="C167" s="23" t="s">
        <v>16</v>
      </c>
      <c r="D167" s="24"/>
      <c r="E167" s="24">
        <f>SUM(E162:E166)</f>
        <v>0</v>
      </c>
      <c r="F167" s="24"/>
      <c r="G167" s="25">
        <f>SUM(G162:G166)</f>
        <v>0</v>
      </c>
      <c r="H167" s="105"/>
      <c r="I167" s="134"/>
      <c r="J167" s="134"/>
      <c r="K167" s="134"/>
    </row>
    <row r="168" spans="2:11" s="5" customFormat="1" ht="37.15" customHeight="1" x14ac:dyDescent="0.25">
      <c r="B168" s="191" t="s">
        <v>90</v>
      </c>
      <c r="C168" s="88" t="s">
        <v>130</v>
      </c>
      <c r="D168" s="201" t="s">
        <v>7</v>
      </c>
      <c r="E168" s="38"/>
      <c r="F168" s="38"/>
      <c r="G168" s="38"/>
      <c r="H168" s="107"/>
      <c r="I168" s="120"/>
      <c r="J168" s="120"/>
      <c r="K168" s="120"/>
    </row>
    <row r="169" spans="2:11" s="5" customFormat="1" ht="24.95" customHeight="1" x14ac:dyDescent="0.25">
      <c r="B169" s="191"/>
      <c r="C169" s="20" t="s">
        <v>14</v>
      </c>
      <c r="D169" s="202"/>
      <c r="E169" s="148">
        <v>10</v>
      </c>
      <c r="F169" s="21">
        <f>$E$227</f>
        <v>18.518518518518519</v>
      </c>
      <c r="G169" s="22">
        <f>F169*E169</f>
        <v>185.18518518518519</v>
      </c>
      <c r="H169" s="107"/>
      <c r="I169" s="140">
        <v>20</v>
      </c>
      <c r="J169" s="141">
        <v>16.203703703703702</v>
      </c>
      <c r="K169" s="142">
        <v>324.07407407407402</v>
      </c>
    </row>
    <row r="170" spans="2:11" s="5" customFormat="1" ht="24.95" customHeight="1" x14ac:dyDescent="0.25">
      <c r="B170" s="191"/>
      <c r="C170" s="20" t="s">
        <v>8</v>
      </c>
      <c r="D170" s="202"/>
      <c r="E170" s="148">
        <v>20</v>
      </c>
      <c r="F170" s="21">
        <f>$E$227</f>
        <v>18.518518518518519</v>
      </c>
      <c r="G170" s="22">
        <f>F170*E170</f>
        <v>370.37037037037038</v>
      </c>
      <c r="H170" s="107"/>
      <c r="I170" s="140">
        <v>25</v>
      </c>
      <c r="J170" s="141">
        <v>16.203703703703702</v>
      </c>
      <c r="K170" s="142">
        <v>405.09259259259255</v>
      </c>
    </row>
    <row r="171" spans="2:11" s="5" customFormat="1" ht="24.95" customHeight="1" x14ac:dyDescent="0.25">
      <c r="B171" s="191"/>
      <c r="C171" s="20" t="s">
        <v>87</v>
      </c>
      <c r="D171" s="202"/>
      <c r="E171" s="148">
        <v>20</v>
      </c>
      <c r="F171" s="21">
        <f>$E$227</f>
        <v>18.518518518518519</v>
      </c>
      <c r="G171" s="22">
        <f>F171*E171</f>
        <v>370.37037037037038</v>
      </c>
      <c r="H171" s="107"/>
      <c r="I171" s="140">
        <v>20</v>
      </c>
      <c r="J171" s="141">
        <v>13.888888888888888</v>
      </c>
      <c r="K171" s="142">
        <v>277.77777777777777</v>
      </c>
    </row>
    <row r="172" spans="2:11" s="5" customFormat="1" ht="24.95" customHeight="1" x14ac:dyDescent="0.25">
      <c r="B172" s="191"/>
      <c r="C172" s="20" t="s">
        <v>15</v>
      </c>
      <c r="D172" s="202"/>
      <c r="E172" s="148">
        <v>10</v>
      </c>
      <c r="F172" s="21">
        <f>$E$228</f>
        <v>14.814814814814813</v>
      </c>
      <c r="G172" s="22">
        <f>F172*E172</f>
        <v>148.14814814814812</v>
      </c>
      <c r="H172" s="107"/>
      <c r="I172" s="140">
        <v>20</v>
      </c>
      <c r="J172" s="141">
        <v>16.203703703703702</v>
      </c>
      <c r="K172" s="142">
        <v>324.07407407407402</v>
      </c>
    </row>
    <row r="173" spans="2:11" s="5" customFormat="1" ht="24.95" customHeight="1" x14ac:dyDescent="0.25">
      <c r="B173" s="191"/>
      <c r="C173" s="20" t="s">
        <v>103</v>
      </c>
      <c r="D173" s="200"/>
      <c r="E173" s="148">
        <v>10</v>
      </c>
      <c r="F173" s="21">
        <f>$E$227</f>
        <v>18.518518518518519</v>
      </c>
      <c r="G173" s="22">
        <f>F173*E173</f>
        <v>185.18518518518519</v>
      </c>
      <c r="H173" s="107"/>
      <c r="I173" s="143">
        <v>85</v>
      </c>
      <c r="J173" s="143"/>
      <c r="K173" s="144">
        <v>1331.0185185185182</v>
      </c>
    </row>
    <row r="174" spans="2:11" s="43" customFormat="1" ht="24.95" customHeight="1" x14ac:dyDescent="0.25">
      <c r="B174" s="191"/>
      <c r="C174" s="23" t="s">
        <v>16</v>
      </c>
      <c r="D174" s="24"/>
      <c r="E174" s="24">
        <f>SUM(E169:E173)</f>
        <v>70</v>
      </c>
      <c r="F174" s="24"/>
      <c r="G174" s="25">
        <f>SUM(G169:G173)</f>
        <v>1259.2592592592591</v>
      </c>
      <c r="H174" s="105"/>
      <c r="I174" s="134"/>
      <c r="J174" s="134"/>
      <c r="K174" s="134"/>
    </row>
    <row r="175" spans="2:11" s="5" customFormat="1" ht="37.15" customHeight="1" x14ac:dyDescent="0.25">
      <c r="B175" s="191" t="s">
        <v>122</v>
      </c>
      <c r="C175" s="88" t="s">
        <v>125</v>
      </c>
      <c r="D175" s="201" t="s">
        <v>7</v>
      </c>
      <c r="E175" s="38"/>
      <c r="F175" s="38"/>
      <c r="G175" s="38"/>
      <c r="H175" s="107"/>
      <c r="I175" s="120"/>
      <c r="J175" s="120"/>
      <c r="K175" s="120"/>
    </row>
    <row r="176" spans="2:11" s="5" customFormat="1" ht="24.95" customHeight="1" x14ac:dyDescent="0.25">
      <c r="B176" s="191"/>
      <c r="C176" s="20" t="s">
        <v>14</v>
      </c>
      <c r="D176" s="202"/>
      <c r="E176" s="148">
        <v>20</v>
      </c>
      <c r="F176" s="21">
        <f>$E$227</f>
        <v>18.518518518518519</v>
      </c>
      <c r="G176" s="22">
        <f>F176*E176</f>
        <v>370.37037037037038</v>
      </c>
      <c r="H176" s="107"/>
      <c r="I176" s="140">
        <v>15</v>
      </c>
      <c r="J176" s="141">
        <v>16.203703703703702</v>
      </c>
      <c r="K176" s="142">
        <v>243.05555555555554</v>
      </c>
    </row>
    <row r="177" spans="2:11" s="5" customFormat="1" ht="24.95" customHeight="1" x14ac:dyDescent="0.25">
      <c r="B177" s="191"/>
      <c r="C177" s="20" t="s">
        <v>87</v>
      </c>
      <c r="D177" s="202"/>
      <c r="E177" s="148">
        <v>20</v>
      </c>
      <c r="F177" s="21">
        <f>$E$227</f>
        <v>18.518518518518519</v>
      </c>
      <c r="G177" s="22">
        <f>F177*E177</f>
        <v>370.37037037037038</v>
      </c>
      <c r="H177" s="107"/>
      <c r="I177" s="140">
        <v>20</v>
      </c>
      <c r="J177" s="141">
        <v>16.203703703703702</v>
      </c>
      <c r="K177" s="142">
        <v>324.07407407407402</v>
      </c>
    </row>
    <row r="178" spans="2:11" s="5" customFormat="1" ht="24.95" customHeight="1" x14ac:dyDescent="0.25">
      <c r="B178" s="191"/>
      <c r="C178" s="20" t="s">
        <v>15</v>
      </c>
      <c r="D178" s="202"/>
      <c r="E178" s="148">
        <v>10</v>
      </c>
      <c r="F178" s="21">
        <f>$E$228</f>
        <v>14.814814814814813</v>
      </c>
      <c r="G178" s="22">
        <f>F178*E178</f>
        <v>148.14814814814812</v>
      </c>
      <c r="H178" s="107"/>
      <c r="I178" s="140">
        <v>15</v>
      </c>
      <c r="J178" s="141">
        <v>13.888888888888888</v>
      </c>
      <c r="K178" s="142">
        <v>208.33333333333331</v>
      </c>
    </row>
    <row r="179" spans="2:11" s="5" customFormat="1" ht="24.95" customHeight="1" x14ac:dyDescent="0.25">
      <c r="B179" s="191"/>
      <c r="C179" s="20" t="s">
        <v>139</v>
      </c>
      <c r="D179" s="202"/>
      <c r="E179" s="148">
        <v>10</v>
      </c>
      <c r="F179" s="21">
        <f>$E$229</f>
        <v>11.574074074074073</v>
      </c>
      <c r="G179" s="22">
        <f t="shared" ref="G179:G180" si="21">F179*E179</f>
        <v>115.74074074074073</v>
      </c>
      <c r="H179" s="107"/>
      <c r="I179" s="143">
        <v>50</v>
      </c>
      <c r="J179" s="143"/>
      <c r="K179" s="144">
        <v>775.46296296296282</v>
      </c>
    </row>
    <row r="180" spans="2:11" s="5" customFormat="1" ht="24.95" customHeight="1" x14ac:dyDescent="0.25">
      <c r="B180" s="191"/>
      <c r="C180" s="20" t="s">
        <v>26</v>
      </c>
      <c r="D180" s="202"/>
      <c r="E180" s="148">
        <v>10</v>
      </c>
      <c r="F180" s="21">
        <f>$E$229</f>
        <v>11.574074074074073</v>
      </c>
      <c r="G180" s="22">
        <f t="shared" si="21"/>
        <v>115.74074074074073</v>
      </c>
      <c r="H180" s="107"/>
      <c r="I180" s="120"/>
      <c r="J180" s="120"/>
      <c r="K180" s="120"/>
    </row>
    <row r="181" spans="2:11" s="43" customFormat="1" ht="24.95" customHeight="1" x14ac:dyDescent="0.25">
      <c r="B181" s="191"/>
      <c r="C181" s="23" t="s">
        <v>16</v>
      </c>
      <c r="D181" s="24"/>
      <c r="E181" s="24">
        <f>SUM(E176:E180)</f>
        <v>70</v>
      </c>
      <c r="F181" s="24"/>
      <c r="G181" s="25">
        <f>SUM(G176:G180)</f>
        <v>1120.3703703703704</v>
      </c>
      <c r="H181" s="105"/>
      <c r="I181" s="134"/>
      <c r="J181" s="134"/>
      <c r="K181" s="134"/>
    </row>
    <row r="182" spans="2:11" s="5" customFormat="1" ht="37.15" customHeight="1" x14ac:dyDescent="0.25">
      <c r="B182" s="191" t="s">
        <v>123</v>
      </c>
      <c r="C182" s="88" t="s">
        <v>126</v>
      </c>
      <c r="D182" s="201" t="s">
        <v>7</v>
      </c>
      <c r="E182" s="38"/>
      <c r="F182" s="38"/>
      <c r="G182" s="38"/>
      <c r="H182" s="107"/>
      <c r="I182" s="120"/>
      <c r="J182" s="120"/>
      <c r="K182" s="120"/>
    </row>
    <row r="183" spans="2:11" s="5" customFormat="1" ht="24.95" customHeight="1" x14ac:dyDescent="0.25">
      <c r="B183" s="191"/>
      <c r="C183" s="20" t="s">
        <v>14</v>
      </c>
      <c r="D183" s="202"/>
      <c r="E183" s="148"/>
      <c r="F183" s="21">
        <f>$E$227</f>
        <v>18.518518518518519</v>
      </c>
      <c r="G183" s="22">
        <f>F183*E183</f>
        <v>0</v>
      </c>
      <c r="H183" s="107"/>
      <c r="I183" s="120"/>
      <c r="J183" s="120"/>
      <c r="K183" s="120"/>
    </row>
    <row r="184" spans="2:11" s="5" customFormat="1" ht="24.95" customHeight="1" x14ac:dyDescent="0.25">
      <c r="B184" s="191"/>
      <c r="C184" s="20" t="s">
        <v>87</v>
      </c>
      <c r="D184" s="202"/>
      <c r="E184" s="148"/>
      <c r="F184" s="21">
        <f>$E$227</f>
        <v>18.518518518518519</v>
      </c>
      <c r="G184" s="22">
        <f>F184*E184</f>
        <v>0</v>
      </c>
      <c r="H184" s="107"/>
      <c r="I184" s="120"/>
      <c r="J184" s="120"/>
      <c r="K184" s="120"/>
    </row>
    <row r="185" spans="2:11" s="5" customFormat="1" ht="24.95" customHeight="1" x14ac:dyDescent="0.25">
      <c r="B185" s="191"/>
      <c r="C185" s="20" t="s">
        <v>15</v>
      </c>
      <c r="D185" s="202"/>
      <c r="E185" s="148"/>
      <c r="F185" s="21">
        <f>$E$228</f>
        <v>14.814814814814813</v>
      </c>
      <c r="G185" s="22">
        <f>F185*E185</f>
        <v>0</v>
      </c>
      <c r="H185" s="107"/>
      <c r="I185" s="120"/>
      <c r="J185" s="120"/>
      <c r="K185" s="120"/>
    </row>
    <row r="186" spans="2:11" s="5" customFormat="1" ht="24.95" customHeight="1" x14ac:dyDescent="0.25">
      <c r="B186" s="191"/>
      <c r="C186" s="20" t="s">
        <v>139</v>
      </c>
      <c r="D186" s="202"/>
      <c r="E186" s="148"/>
      <c r="F186" s="21">
        <f>$E$229</f>
        <v>11.574074074074073</v>
      </c>
      <c r="G186" s="22">
        <f t="shared" ref="G186:G187" si="22">F186*E186</f>
        <v>0</v>
      </c>
      <c r="H186" s="107"/>
      <c r="I186" s="120"/>
      <c r="J186" s="120"/>
      <c r="K186" s="120"/>
    </row>
    <row r="187" spans="2:11" s="5" customFormat="1" ht="24.95" customHeight="1" x14ac:dyDescent="0.25">
      <c r="B187" s="191"/>
      <c r="C187" s="20" t="s">
        <v>26</v>
      </c>
      <c r="D187" s="202"/>
      <c r="E187" s="148"/>
      <c r="F187" s="21">
        <f>$E$229</f>
        <v>11.574074074074073</v>
      </c>
      <c r="G187" s="22">
        <f t="shared" si="22"/>
        <v>0</v>
      </c>
      <c r="H187" s="107"/>
      <c r="I187" s="120"/>
      <c r="J187" s="120"/>
      <c r="K187" s="120"/>
    </row>
    <row r="188" spans="2:11" s="43" customFormat="1" ht="24.95" customHeight="1" x14ac:dyDescent="0.25">
      <c r="B188" s="191"/>
      <c r="C188" s="23" t="s">
        <v>16</v>
      </c>
      <c r="D188" s="24"/>
      <c r="E188" s="24">
        <f>SUM(E183:E187)</f>
        <v>0</v>
      </c>
      <c r="F188" s="24"/>
      <c r="G188" s="25">
        <f>SUM(G183:G187)</f>
        <v>0</v>
      </c>
      <c r="H188" s="105"/>
      <c r="I188" s="134"/>
      <c r="J188" s="134"/>
      <c r="K188" s="134"/>
    </row>
    <row r="189" spans="2:11" s="5" customFormat="1" ht="37.15" customHeight="1" x14ac:dyDescent="0.25">
      <c r="B189" s="191" t="s">
        <v>124</v>
      </c>
      <c r="C189" s="88" t="s">
        <v>127</v>
      </c>
      <c r="D189" s="201" t="s">
        <v>7</v>
      </c>
      <c r="E189" s="38"/>
      <c r="F189" s="38"/>
      <c r="G189" s="38"/>
      <c r="H189" s="107"/>
      <c r="I189" s="120"/>
      <c r="J189" s="120"/>
      <c r="K189" s="120"/>
    </row>
    <row r="190" spans="2:11" s="5" customFormat="1" ht="24.95" customHeight="1" x14ac:dyDescent="0.25">
      <c r="B190" s="191"/>
      <c r="C190" s="20" t="s">
        <v>14</v>
      </c>
      <c r="D190" s="202"/>
      <c r="E190" s="148">
        <v>20</v>
      </c>
      <c r="F190" s="21">
        <f>$E$227</f>
        <v>18.518518518518519</v>
      </c>
      <c r="G190" s="22">
        <f>F190*E190</f>
        <v>370.37037037037038</v>
      </c>
      <c r="H190" s="107"/>
      <c r="I190" s="120"/>
      <c r="J190" s="120"/>
      <c r="K190" s="120"/>
    </row>
    <row r="191" spans="2:11" s="5" customFormat="1" ht="24.95" customHeight="1" x14ac:dyDescent="0.25">
      <c r="B191" s="191"/>
      <c r="C191" s="20" t="s">
        <v>87</v>
      </c>
      <c r="D191" s="202"/>
      <c r="E191" s="148">
        <v>20</v>
      </c>
      <c r="F191" s="21">
        <f>$E$227</f>
        <v>18.518518518518519</v>
      </c>
      <c r="G191" s="22">
        <f>F191*E191</f>
        <v>370.37037037037038</v>
      </c>
      <c r="H191" s="107"/>
      <c r="I191" s="120"/>
      <c r="J191" s="120"/>
      <c r="K191" s="120"/>
    </row>
    <row r="192" spans="2:11" s="5" customFormat="1" ht="24.95" customHeight="1" x14ac:dyDescent="0.25">
      <c r="B192" s="191"/>
      <c r="C192" s="20" t="s">
        <v>15</v>
      </c>
      <c r="D192" s="202"/>
      <c r="E192" s="148">
        <v>10</v>
      </c>
      <c r="F192" s="21">
        <f>$E$228</f>
        <v>14.814814814814813</v>
      </c>
      <c r="G192" s="22">
        <f>F192*E192</f>
        <v>148.14814814814812</v>
      </c>
      <c r="H192" s="107"/>
      <c r="I192" s="120"/>
      <c r="J192" s="120"/>
      <c r="K192" s="120"/>
    </row>
    <row r="193" spans="2:11" s="5" customFormat="1" ht="24.95" customHeight="1" x14ac:dyDescent="0.25">
      <c r="B193" s="191"/>
      <c r="C193" s="20" t="s">
        <v>139</v>
      </c>
      <c r="D193" s="202"/>
      <c r="E193" s="148">
        <v>10</v>
      </c>
      <c r="F193" s="21">
        <f>$E$229</f>
        <v>11.574074074074073</v>
      </c>
      <c r="G193" s="22">
        <f t="shared" ref="G193:G194" si="23">F193*E193</f>
        <v>115.74074074074073</v>
      </c>
      <c r="H193" s="107"/>
      <c r="I193" s="120"/>
      <c r="J193" s="120"/>
      <c r="K193" s="120"/>
    </row>
    <row r="194" spans="2:11" s="5" customFormat="1" ht="24.95" customHeight="1" x14ac:dyDescent="0.25">
      <c r="B194" s="191"/>
      <c r="C194" s="20" t="s">
        <v>26</v>
      </c>
      <c r="D194" s="202"/>
      <c r="E194" s="148">
        <v>20</v>
      </c>
      <c r="F194" s="21">
        <f>$E$229</f>
        <v>11.574074074074073</v>
      </c>
      <c r="G194" s="22">
        <f t="shared" si="23"/>
        <v>231.48148148148147</v>
      </c>
      <c r="H194" s="107"/>
      <c r="I194" s="120"/>
      <c r="J194" s="120"/>
      <c r="K194" s="120"/>
    </row>
    <row r="195" spans="2:11" s="43" customFormat="1" ht="24.95" customHeight="1" x14ac:dyDescent="0.25">
      <c r="B195" s="191"/>
      <c r="C195" s="23" t="s">
        <v>16</v>
      </c>
      <c r="D195" s="24"/>
      <c r="E195" s="24">
        <f>SUM(E190:E194)</f>
        <v>80</v>
      </c>
      <c r="F195" s="24"/>
      <c r="G195" s="25">
        <f>SUM(G190:G194)</f>
        <v>1236.1111111111111</v>
      </c>
      <c r="H195" s="105"/>
      <c r="I195" s="134"/>
      <c r="J195" s="134"/>
      <c r="K195" s="134"/>
    </row>
    <row r="196" spans="2:11" ht="31.15" customHeight="1" x14ac:dyDescent="0.25">
      <c r="B196" s="2"/>
      <c r="C196" s="189" t="s">
        <v>149</v>
      </c>
      <c r="D196" s="189"/>
      <c r="E196" s="189"/>
      <c r="F196" s="189"/>
      <c r="G196" s="189"/>
    </row>
    <row r="197" spans="2:11" s="5" customFormat="1" ht="41.85" customHeight="1" x14ac:dyDescent="0.25">
      <c r="B197" s="40" t="s">
        <v>1</v>
      </c>
      <c r="C197" s="3" t="s">
        <v>94</v>
      </c>
      <c r="D197" s="40" t="s">
        <v>2</v>
      </c>
      <c r="E197" s="40" t="s">
        <v>3</v>
      </c>
      <c r="F197" s="40" t="s">
        <v>4</v>
      </c>
      <c r="G197" s="41" t="s">
        <v>5</v>
      </c>
      <c r="H197" s="107"/>
      <c r="I197" s="120"/>
      <c r="J197" s="120"/>
      <c r="K197" s="120"/>
    </row>
    <row r="198" spans="2:11" s="5" customFormat="1" ht="31.9" customHeight="1" x14ac:dyDescent="0.25">
      <c r="B198" s="191" t="s">
        <v>143</v>
      </c>
      <c r="C198" s="90" t="s">
        <v>146</v>
      </c>
      <c r="D198" s="201" t="s">
        <v>7</v>
      </c>
      <c r="E198" s="38"/>
      <c r="F198" s="38"/>
      <c r="G198" s="38"/>
    </row>
    <row r="199" spans="2:11" s="5" customFormat="1" ht="24.95" customHeight="1" x14ac:dyDescent="0.25">
      <c r="B199" s="191"/>
      <c r="C199" s="20" t="s">
        <v>14</v>
      </c>
      <c r="D199" s="202"/>
      <c r="E199" s="152"/>
      <c r="F199" s="21">
        <f>$E$227</f>
        <v>18.518518518518519</v>
      </c>
      <c r="G199" s="22">
        <f>F199*E199</f>
        <v>0</v>
      </c>
    </row>
    <row r="200" spans="2:11" s="5" customFormat="1" ht="24.95" customHeight="1" x14ac:dyDescent="0.25">
      <c r="B200" s="191"/>
      <c r="C200" s="20" t="s">
        <v>87</v>
      </c>
      <c r="D200" s="202"/>
      <c r="E200" s="152"/>
      <c r="F200" s="21">
        <f>$E$227</f>
        <v>18.518518518518519</v>
      </c>
      <c r="G200" s="22">
        <f>F200*E200</f>
        <v>0</v>
      </c>
    </row>
    <row r="201" spans="2:11" s="5" customFormat="1" ht="24.95" customHeight="1" x14ac:dyDescent="0.25">
      <c r="B201" s="191"/>
      <c r="C201" s="20" t="s">
        <v>15</v>
      </c>
      <c r="D201" s="200"/>
      <c r="E201" s="152"/>
      <c r="F201" s="21">
        <f>$E$228</f>
        <v>14.814814814814813</v>
      </c>
      <c r="G201" s="22">
        <f>F201*E201</f>
        <v>0</v>
      </c>
    </row>
    <row r="202" spans="2:11" s="43" customFormat="1" ht="24.95" customHeight="1" x14ac:dyDescent="0.25">
      <c r="B202" s="191"/>
      <c r="C202" s="23" t="s">
        <v>16</v>
      </c>
      <c r="D202" s="24"/>
      <c r="E202" s="24">
        <f>SUM(E199:E201)</f>
        <v>0</v>
      </c>
      <c r="F202" s="24"/>
      <c r="G202" s="25">
        <f>SUM(G199:G201)</f>
        <v>0</v>
      </c>
    </row>
    <row r="203" spans="2:11" s="5" customFormat="1" ht="34.9" customHeight="1" x14ac:dyDescent="0.25">
      <c r="B203" s="191" t="s">
        <v>144</v>
      </c>
      <c r="C203" s="90" t="s">
        <v>147</v>
      </c>
      <c r="D203" s="199" t="s">
        <v>7</v>
      </c>
      <c r="E203" s="38"/>
      <c r="F203" s="38"/>
      <c r="G203" s="38"/>
    </row>
    <row r="204" spans="2:11" s="5" customFormat="1" ht="24.95" customHeight="1" x14ac:dyDescent="0.25">
      <c r="B204" s="191"/>
      <c r="C204" s="20" t="s">
        <v>14</v>
      </c>
      <c r="D204" s="199"/>
      <c r="E204" s="152"/>
      <c r="F204" s="21">
        <f>$E$227</f>
        <v>18.518518518518519</v>
      </c>
      <c r="G204" s="22">
        <f>F204*E204</f>
        <v>0</v>
      </c>
    </row>
    <row r="205" spans="2:11" s="5" customFormat="1" ht="24.95" customHeight="1" x14ac:dyDescent="0.25">
      <c r="B205" s="191"/>
      <c r="C205" s="20" t="s">
        <v>87</v>
      </c>
      <c r="D205" s="199"/>
      <c r="E205" s="152"/>
      <c r="F205" s="21">
        <f>$E$227</f>
        <v>18.518518518518519</v>
      </c>
      <c r="G205" s="22">
        <f>F205*E205</f>
        <v>0</v>
      </c>
    </row>
    <row r="206" spans="2:11" s="5" customFormat="1" ht="24.95" customHeight="1" x14ac:dyDescent="0.25">
      <c r="B206" s="191"/>
      <c r="C206" s="20" t="s">
        <v>15</v>
      </c>
      <c r="D206" s="199"/>
      <c r="E206" s="152"/>
      <c r="F206" s="21">
        <f>$E$228</f>
        <v>14.814814814814813</v>
      </c>
      <c r="G206" s="22">
        <f>F206*E206</f>
        <v>0</v>
      </c>
    </row>
    <row r="207" spans="2:11" s="43" customFormat="1" ht="24.95" customHeight="1" x14ac:dyDescent="0.25">
      <c r="B207" s="191"/>
      <c r="C207" s="23" t="s">
        <v>16</v>
      </c>
      <c r="D207" s="24"/>
      <c r="E207" s="24">
        <f>SUM(E204:E206)</f>
        <v>0</v>
      </c>
      <c r="F207" s="24"/>
      <c r="G207" s="25">
        <f>SUM(G204:G206)</f>
        <v>0</v>
      </c>
    </row>
    <row r="208" spans="2:11" s="5" customFormat="1" ht="31.9" customHeight="1" x14ac:dyDescent="0.25">
      <c r="B208" s="194" t="s">
        <v>145</v>
      </c>
      <c r="C208" s="101" t="s">
        <v>148</v>
      </c>
      <c r="D208" s="149"/>
      <c r="E208" s="102"/>
      <c r="F208" s="102"/>
      <c r="G208" s="102"/>
    </row>
    <row r="209" spans="2:14" s="5" customFormat="1" ht="24.95" customHeight="1" x14ac:dyDescent="0.25">
      <c r="B209" s="191"/>
      <c r="C209" s="20" t="s">
        <v>14</v>
      </c>
      <c r="D209" s="199" t="s">
        <v>7</v>
      </c>
      <c r="E209" s="152"/>
      <c r="F209" s="21">
        <f t="shared" ref="F209:F210" si="24">$E$227</f>
        <v>18.518518518518519</v>
      </c>
      <c r="G209" s="22">
        <f>F209*E209</f>
        <v>0</v>
      </c>
    </row>
    <row r="210" spans="2:14" s="5" customFormat="1" ht="24.95" customHeight="1" x14ac:dyDescent="0.25">
      <c r="B210" s="191"/>
      <c r="C210" s="20" t="s">
        <v>87</v>
      </c>
      <c r="D210" s="199"/>
      <c r="E210" s="152"/>
      <c r="F210" s="21">
        <f t="shared" si="24"/>
        <v>18.518518518518519</v>
      </c>
      <c r="G210" s="22">
        <f>F210*E210</f>
        <v>0</v>
      </c>
    </row>
    <row r="211" spans="2:14" s="5" customFormat="1" ht="24.95" customHeight="1" x14ac:dyDescent="0.25">
      <c r="B211" s="191"/>
      <c r="C211" s="20" t="s">
        <v>15</v>
      </c>
      <c r="D211" s="199"/>
      <c r="E211" s="152"/>
      <c r="F211" s="21">
        <f>$E$228</f>
        <v>14.814814814814813</v>
      </c>
      <c r="G211" s="22">
        <f>F211*E211</f>
        <v>0</v>
      </c>
    </row>
    <row r="212" spans="2:14" s="43" customFormat="1" ht="24.95" customHeight="1" x14ac:dyDescent="0.25">
      <c r="B212" s="191"/>
      <c r="C212" s="23" t="s">
        <v>16</v>
      </c>
      <c r="D212" s="24"/>
      <c r="E212" s="24">
        <f>SUM(E209:E211)</f>
        <v>0</v>
      </c>
      <c r="F212" s="24"/>
      <c r="G212" s="25">
        <f>SUM(G209:G211)</f>
        <v>0</v>
      </c>
    </row>
    <row r="213" spans="2:14" s="5" customFormat="1" ht="13.5" customHeight="1" x14ac:dyDescent="0.25">
      <c r="B213" s="44"/>
      <c r="C213" s="15"/>
      <c r="D213" s="16"/>
      <c r="E213" s="45" t="e">
        <f>#REF!+#REF!+#REF!+E157+#REF!+#REF!+E146+E141+#REF!+E135+E128+E88+#REF!+E69+E63+E55+#REF!+#REF!+#REF!+#REF!+#REF!+#REF!+#REF!+E29+#REF!+E18+E14</f>
        <v>#REF!</v>
      </c>
      <c r="F213" s="46"/>
      <c r="G213" s="45" t="e">
        <f>#REF!+#REF!+#REF!+G157+#REF!+#REF!+G146+G141+#REF!+G135+G128+G88+#REF!+G69+G63+G55+#REF!+#REF!+#REF!+#REF!+#REF!+#REF!+#REF!+G29+#REF!+G18+G14</f>
        <v>#REF!</v>
      </c>
      <c r="H213" s="107"/>
      <c r="I213" s="120"/>
      <c r="J213" s="120"/>
      <c r="K213" s="120"/>
    </row>
    <row r="214" spans="2:14" s="5" customFormat="1" ht="13.5" customHeight="1" x14ac:dyDescent="0.25">
      <c r="B214" s="44"/>
      <c r="C214" s="15"/>
      <c r="D214" s="16"/>
      <c r="E214" s="47"/>
      <c r="G214" s="17"/>
      <c r="H214" s="107"/>
      <c r="I214" s="120"/>
      <c r="J214" s="120"/>
      <c r="K214" s="120"/>
    </row>
    <row r="215" spans="2:14" ht="15" customHeight="1" x14ac:dyDescent="0.25">
      <c r="C215" s="205" t="s">
        <v>45</v>
      </c>
      <c r="D215" s="205"/>
      <c r="E215" s="205"/>
      <c r="F215" s="49"/>
    </row>
    <row r="216" spans="2:14" ht="25.5" x14ac:dyDescent="0.25">
      <c r="C216" s="206" t="s">
        <v>99</v>
      </c>
      <c r="D216" s="207"/>
      <c r="E216" s="52" t="s">
        <v>46</v>
      </c>
      <c r="F216" s="151"/>
      <c r="G216" s="151"/>
    </row>
    <row r="217" spans="2:14" ht="16.350000000000001" customHeight="1" x14ac:dyDescent="0.25">
      <c r="C217" s="203" t="s">
        <v>47</v>
      </c>
      <c r="D217" s="204"/>
      <c r="E217" s="53">
        <f>G14+G18+G29+G37+G55+G63+G74+G88+G95+G135+G141+G146+G157+G128+G69+G167+G174+G150+G81+G103+G121+G45+G181+G188+G195+G111+G202+G207+G212</f>
        <v>43222.222222222219</v>
      </c>
      <c r="F217" s="54"/>
      <c r="G217" s="54"/>
    </row>
    <row r="218" spans="2:14" x14ac:dyDescent="0.25">
      <c r="C218" s="203" t="s">
        <v>48</v>
      </c>
      <c r="D218" s="204"/>
      <c r="E218" s="53">
        <f>'A-124_over NRSC'!E22</f>
        <v>17262.236000000001</v>
      </c>
      <c r="F218" s="99">
        <f>E218/E217</f>
        <v>0.39938335218509002</v>
      </c>
      <c r="G218" s="100"/>
      <c r="H218" s="100"/>
      <c r="I218" s="136"/>
      <c r="J218" s="136"/>
      <c r="K218" s="136"/>
      <c r="L218" s="93"/>
      <c r="M218" s="93"/>
      <c r="N218" s="93"/>
    </row>
    <row r="219" spans="2:14" x14ac:dyDescent="0.25">
      <c r="C219" s="213" t="s">
        <v>49</v>
      </c>
      <c r="D219" s="214"/>
      <c r="E219" s="55">
        <v>800</v>
      </c>
      <c r="F219" s="151"/>
      <c r="G219" s="54"/>
    </row>
    <row r="220" spans="2:14" x14ac:dyDescent="0.25">
      <c r="C220" s="203" t="s">
        <v>50</v>
      </c>
      <c r="D220" s="204"/>
      <c r="E220" s="55">
        <v>600</v>
      </c>
      <c r="F220" s="215"/>
      <c r="G220" s="216"/>
    </row>
    <row r="221" spans="2:14" x14ac:dyDescent="0.25">
      <c r="C221" s="203" t="s">
        <v>51</v>
      </c>
      <c r="D221" s="204"/>
      <c r="E221" s="56">
        <f>E217+E218+E219+E220</f>
        <v>61884.458222222223</v>
      </c>
      <c r="F221" s="150"/>
      <c r="G221" s="57"/>
    </row>
    <row r="222" spans="2:14" x14ac:dyDescent="0.25">
      <c r="C222" s="203" t="s">
        <v>52</v>
      </c>
      <c r="D222" s="204"/>
      <c r="E222" s="56">
        <f>E221*0.2</f>
        <v>12376.891644444446</v>
      </c>
      <c r="F222" s="217" t="s">
        <v>105</v>
      </c>
      <c r="G222" s="218"/>
    </row>
    <row r="223" spans="2:14" x14ac:dyDescent="0.25">
      <c r="C223" s="203" t="s">
        <v>53</v>
      </c>
      <c r="D223" s="204"/>
      <c r="E223" s="56">
        <f>E222+E221</f>
        <v>74261.349866666671</v>
      </c>
      <c r="F223" s="208">
        <v>67279.8</v>
      </c>
      <c r="G223" s="209"/>
    </row>
    <row r="224" spans="2:14" s="59" customFormat="1" x14ac:dyDescent="0.25">
      <c r="B224" s="58"/>
      <c r="D224" s="60"/>
      <c r="E224" s="61"/>
      <c r="F224" s="210">
        <f>E223-F223</f>
        <v>6981.5498666666681</v>
      </c>
      <c r="G224" s="211"/>
      <c r="H224" s="106"/>
      <c r="I224" s="137"/>
      <c r="J224" s="137"/>
      <c r="K224" s="137"/>
    </row>
    <row r="225" spans="2:11" s="59" customFormat="1" ht="17.25" x14ac:dyDescent="0.25">
      <c r="B225" s="103"/>
      <c r="C225" s="108"/>
      <c r="D225" s="109"/>
      <c r="E225" s="110"/>
      <c r="F225" s="212"/>
      <c r="G225" s="212"/>
      <c r="H225" s="106"/>
      <c r="I225" s="137"/>
      <c r="J225" s="137"/>
      <c r="K225" s="137"/>
    </row>
    <row r="226" spans="2:11" s="59" customFormat="1" ht="38.25" x14ac:dyDescent="0.25">
      <c r="B226" s="104"/>
      <c r="C226" s="111" t="s">
        <v>54</v>
      </c>
      <c r="D226" s="111" t="s">
        <v>55</v>
      </c>
      <c r="E226" s="111" t="s">
        <v>56</v>
      </c>
      <c r="F226" s="61"/>
      <c r="G226" s="66"/>
      <c r="H226" s="106"/>
      <c r="I226" s="137"/>
      <c r="J226" s="137"/>
      <c r="K226" s="137"/>
    </row>
    <row r="227" spans="2:11" s="59" customFormat="1" ht="17.25" x14ac:dyDescent="0.25">
      <c r="B227" s="104"/>
      <c r="C227" s="58" t="s">
        <v>57</v>
      </c>
      <c r="D227" s="112">
        <v>400</v>
      </c>
      <c r="E227" s="113">
        <f t="shared" ref="E227:E232" si="25">D227/21.6</f>
        <v>18.518518518518519</v>
      </c>
      <c r="F227" s="114"/>
      <c r="G227" s="66"/>
      <c r="H227" s="106"/>
      <c r="I227" s="137"/>
      <c r="J227" s="137"/>
      <c r="K227" s="137"/>
    </row>
    <row r="228" spans="2:11" s="59" customFormat="1" x14ac:dyDescent="0.25">
      <c r="B228" s="104"/>
      <c r="C228" s="58" t="s">
        <v>58</v>
      </c>
      <c r="D228" s="112">
        <v>320</v>
      </c>
      <c r="E228" s="113">
        <f t="shared" si="25"/>
        <v>14.814814814814813</v>
      </c>
      <c r="F228" s="61"/>
      <c r="G228" s="66"/>
      <c r="H228" s="106"/>
      <c r="I228" s="137"/>
      <c r="J228" s="137"/>
      <c r="K228" s="137"/>
    </row>
    <row r="229" spans="2:11" s="59" customFormat="1" x14ac:dyDescent="0.25">
      <c r="B229" s="104"/>
      <c r="C229" s="58" t="s">
        <v>59</v>
      </c>
      <c r="D229" s="112">
        <v>250</v>
      </c>
      <c r="E229" s="113">
        <f t="shared" si="25"/>
        <v>11.574074074074073</v>
      </c>
      <c r="F229" s="61"/>
      <c r="G229" s="66"/>
      <c r="H229" s="106"/>
      <c r="I229" s="137"/>
      <c r="J229" s="137"/>
      <c r="K229" s="137"/>
    </row>
    <row r="230" spans="2:11" s="59" customFormat="1" x14ac:dyDescent="0.25">
      <c r="B230" s="104"/>
      <c r="C230" s="58" t="s">
        <v>60</v>
      </c>
      <c r="D230" s="117">
        <v>180</v>
      </c>
      <c r="E230" s="113">
        <f t="shared" si="25"/>
        <v>8.3333333333333321</v>
      </c>
      <c r="F230" s="107" t="s">
        <v>140</v>
      </c>
      <c r="G230" s="66"/>
      <c r="H230" s="106"/>
      <c r="I230" s="137"/>
      <c r="J230" s="137"/>
      <c r="K230" s="137"/>
    </row>
    <row r="231" spans="2:11" s="59" customFormat="1" x14ac:dyDescent="0.25">
      <c r="B231" s="104"/>
      <c r="C231" s="58" t="s">
        <v>61</v>
      </c>
      <c r="D231" s="112">
        <v>400</v>
      </c>
      <c r="E231" s="113">
        <f t="shared" si="25"/>
        <v>18.518518518518519</v>
      </c>
      <c r="F231" s="61"/>
      <c r="G231" s="66"/>
      <c r="H231" s="106"/>
      <c r="I231" s="137"/>
      <c r="J231" s="137"/>
      <c r="K231" s="137"/>
    </row>
    <row r="232" spans="2:11" s="59" customFormat="1" x14ac:dyDescent="0.25">
      <c r="B232" s="104"/>
      <c r="C232" s="58" t="s">
        <v>62</v>
      </c>
      <c r="D232" s="112">
        <v>400</v>
      </c>
      <c r="E232" s="113">
        <f t="shared" si="25"/>
        <v>18.518518518518519</v>
      </c>
      <c r="F232" s="61"/>
      <c r="G232" s="66"/>
      <c r="H232" s="106"/>
      <c r="I232" s="137"/>
      <c r="J232" s="137"/>
      <c r="K232" s="137"/>
    </row>
    <row r="233" spans="2:11" s="59" customFormat="1" x14ac:dyDescent="0.25">
      <c r="B233" s="104"/>
      <c r="D233" s="115"/>
      <c r="E233" s="116"/>
      <c r="F233" s="61"/>
      <c r="G233" s="66"/>
      <c r="H233" s="106"/>
      <c r="I233" s="137"/>
      <c r="J233" s="137"/>
      <c r="K233" s="137"/>
    </row>
    <row r="234" spans="2:11" s="59" customFormat="1" ht="17.25" x14ac:dyDescent="0.25">
      <c r="B234" s="104"/>
      <c r="C234" s="114"/>
      <c r="D234" s="62"/>
      <c r="E234" s="61"/>
      <c r="F234" s="63"/>
      <c r="G234" s="64"/>
      <c r="H234" s="106"/>
      <c r="I234" s="137"/>
      <c r="J234" s="137"/>
      <c r="K234" s="137"/>
    </row>
    <row r="235" spans="2:11" s="59" customFormat="1" x14ac:dyDescent="0.25">
      <c r="B235" s="58"/>
      <c r="D235" s="62"/>
      <c r="E235" s="61"/>
      <c r="F235" s="63"/>
      <c r="G235" s="64"/>
      <c r="H235" s="106"/>
      <c r="I235" s="137"/>
      <c r="J235" s="137"/>
      <c r="K235" s="137"/>
    </row>
    <row r="236" spans="2:11" s="59" customFormat="1" x14ac:dyDescent="0.25">
      <c r="B236" s="58"/>
      <c r="D236" s="62"/>
      <c r="E236" s="61"/>
      <c r="F236" s="63"/>
      <c r="G236" s="64"/>
      <c r="H236" s="106"/>
      <c r="I236" s="137"/>
      <c r="J236" s="137"/>
      <c r="K236" s="137"/>
    </row>
    <row r="237" spans="2:11" s="59" customFormat="1" x14ac:dyDescent="0.25">
      <c r="B237" s="58"/>
      <c r="D237" s="62"/>
      <c r="E237" s="61"/>
      <c r="F237" s="63"/>
      <c r="G237" s="64"/>
      <c r="H237" s="106"/>
      <c r="I237" s="137"/>
      <c r="J237" s="137"/>
      <c r="K237" s="137"/>
    </row>
    <row r="238" spans="2:11" s="59" customFormat="1" x14ac:dyDescent="0.25">
      <c r="B238" s="58"/>
      <c r="D238" s="62"/>
      <c r="E238" s="61"/>
      <c r="F238" s="63"/>
      <c r="G238" s="64"/>
      <c r="H238" s="106"/>
      <c r="I238" s="137"/>
      <c r="J238" s="137"/>
      <c r="K238" s="137"/>
    </row>
    <row r="239" spans="2:11" s="59" customFormat="1" x14ac:dyDescent="0.25">
      <c r="B239" s="58"/>
      <c r="D239" s="65"/>
      <c r="E239" s="61"/>
      <c r="F239" s="61"/>
      <c r="G239" s="66"/>
      <c r="H239" s="106"/>
      <c r="I239" s="137"/>
      <c r="J239" s="137"/>
      <c r="K239" s="137"/>
    </row>
    <row r="240" spans="2:11" s="59" customFormat="1" x14ac:dyDescent="0.25">
      <c r="B240" s="58"/>
      <c r="D240" s="65"/>
      <c r="E240" s="61"/>
      <c r="F240" s="61"/>
      <c r="G240" s="66"/>
      <c r="H240" s="106"/>
      <c r="I240" s="137"/>
      <c r="J240" s="137"/>
      <c r="K240" s="137"/>
    </row>
    <row r="241" spans="2:11" s="59" customFormat="1" x14ac:dyDescent="0.25">
      <c r="B241" s="58"/>
      <c r="D241" s="65"/>
      <c r="E241" s="61"/>
      <c r="F241" s="61"/>
      <c r="G241" s="66"/>
      <c r="H241" s="106"/>
      <c r="I241" s="137"/>
      <c r="J241" s="137"/>
      <c r="K241" s="137"/>
    </row>
    <row r="242" spans="2:11" x14ac:dyDescent="0.25">
      <c r="B242" s="58"/>
      <c r="C242" s="59"/>
      <c r="D242" s="65"/>
      <c r="E242" s="61"/>
      <c r="F242" s="61"/>
      <c r="G242" s="66"/>
    </row>
    <row r="243" spans="2:11" x14ac:dyDescent="0.25">
      <c r="B243" s="58"/>
      <c r="C243" s="59"/>
      <c r="D243" s="65"/>
      <c r="E243" s="61"/>
      <c r="F243" s="61"/>
      <c r="G243" s="66"/>
    </row>
    <row r="244" spans="2:11" x14ac:dyDescent="0.25">
      <c r="B244" s="58"/>
      <c r="C244" s="59"/>
      <c r="D244" s="65"/>
      <c r="E244" s="61"/>
      <c r="F244" s="61"/>
      <c r="G244" s="66"/>
    </row>
    <row r="245" spans="2:11" x14ac:dyDescent="0.25">
      <c r="C245" s="59"/>
      <c r="D245" s="65"/>
      <c r="E245" s="61"/>
      <c r="F245" s="61"/>
      <c r="G245" s="66"/>
    </row>
  </sheetData>
  <mergeCells count="81">
    <mergeCell ref="C223:D223"/>
    <mergeCell ref="F223:G223"/>
    <mergeCell ref="F224:G224"/>
    <mergeCell ref="F225:G225"/>
    <mergeCell ref="C219:D219"/>
    <mergeCell ref="C220:D220"/>
    <mergeCell ref="F220:G220"/>
    <mergeCell ref="C221:D221"/>
    <mergeCell ref="C222:D222"/>
    <mergeCell ref="F222:G222"/>
    <mergeCell ref="C218:D218"/>
    <mergeCell ref="B189:B195"/>
    <mergeCell ref="D189:D194"/>
    <mergeCell ref="C196:G196"/>
    <mergeCell ref="B198:B202"/>
    <mergeCell ref="D198:D201"/>
    <mergeCell ref="B203:B207"/>
    <mergeCell ref="D203:D206"/>
    <mergeCell ref="B208:B212"/>
    <mergeCell ref="D209:D211"/>
    <mergeCell ref="C215:E215"/>
    <mergeCell ref="C216:D216"/>
    <mergeCell ref="C217:D217"/>
    <mergeCell ref="B168:B174"/>
    <mergeCell ref="D168:D173"/>
    <mergeCell ref="B175:B181"/>
    <mergeCell ref="D175:D180"/>
    <mergeCell ref="B182:B188"/>
    <mergeCell ref="D182:D187"/>
    <mergeCell ref="C152:G152"/>
    <mergeCell ref="B154:B157"/>
    <mergeCell ref="D154:D156"/>
    <mergeCell ref="C159:G159"/>
    <mergeCell ref="B161:B167"/>
    <mergeCell ref="D161:D164"/>
    <mergeCell ref="B136:B141"/>
    <mergeCell ref="D136:D140"/>
    <mergeCell ref="B142:B146"/>
    <mergeCell ref="D142:D145"/>
    <mergeCell ref="B147:B150"/>
    <mergeCell ref="D147:D149"/>
    <mergeCell ref="B129:B135"/>
    <mergeCell ref="D129:D134"/>
    <mergeCell ref="B89:B95"/>
    <mergeCell ref="D89:D94"/>
    <mergeCell ref="B96:B103"/>
    <mergeCell ref="D96:D102"/>
    <mergeCell ref="B104:B111"/>
    <mergeCell ref="D104:D110"/>
    <mergeCell ref="C113:G113"/>
    <mergeCell ref="B115:B121"/>
    <mergeCell ref="D115:D120"/>
    <mergeCell ref="B122:B128"/>
    <mergeCell ref="D122:D127"/>
    <mergeCell ref="B70:B74"/>
    <mergeCell ref="D70:D73"/>
    <mergeCell ref="B75:B81"/>
    <mergeCell ref="D75:D80"/>
    <mergeCell ref="B82:B88"/>
    <mergeCell ref="D82:D87"/>
    <mergeCell ref="B64:B69"/>
    <mergeCell ref="D64:D68"/>
    <mergeCell ref="C20:G20"/>
    <mergeCell ref="B22:B29"/>
    <mergeCell ref="D22:D28"/>
    <mergeCell ref="B30:B37"/>
    <mergeCell ref="D30:D36"/>
    <mergeCell ref="B38:B45"/>
    <mergeCell ref="D38:D44"/>
    <mergeCell ref="C47:G47"/>
    <mergeCell ref="B49:B55"/>
    <mergeCell ref="D49:D54"/>
    <mergeCell ref="B56:B63"/>
    <mergeCell ref="D56:D62"/>
    <mergeCell ref="B15:B18"/>
    <mergeCell ref="D15:D17"/>
    <mergeCell ref="B1:G1"/>
    <mergeCell ref="C2:G2"/>
    <mergeCell ref="I2:K2"/>
    <mergeCell ref="B4:B14"/>
    <mergeCell ref="D4:D13"/>
  </mergeCells>
  <pageMargins left="0" right="0" top="0.54" bottom="0" header="0" footer="0"/>
  <pageSetup paperSize="9" scale="96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U165"/>
  <sheetViews>
    <sheetView tabSelected="1" topLeftCell="A127" zoomScale="138" zoomScaleNormal="138" zoomScaleSheetLayoutView="90" workbookViewId="0">
      <selection activeCell="C157" sqref="C157"/>
    </sheetView>
  </sheetViews>
  <sheetFormatPr defaultColWidth="8" defaultRowHeight="13.5" x14ac:dyDescent="0.25"/>
  <cols>
    <col min="1" max="1" width="3.28515625" style="1" customWidth="1"/>
    <col min="2" max="2" width="4.42578125" style="48" customWidth="1"/>
    <col min="3" max="3" width="45.28515625" style="1" customWidth="1"/>
    <col min="4" max="4" width="12.7109375" style="51" customWidth="1"/>
    <col min="5" max="6" width="12.7109375" style="5" customWidth="1"/>
    <col min="7" max="7" width="12.7109375" style="50" customWidth="1"/>
    <col min="8" max="8" width="8" style="1"/>
    <col min="9" max="21" width="0" style="1" hidden="1" customWidth="1"/>
    <col min="22" max="150" width="8" style="1"/>
    <col min="151" max="151" width="4.140625" style="1" customWidth="1"/>
    <col min="152" max="152" width="3.5703125" style="1" customWidth="1"/>
    <col min="153" max="153" width="41.85546875" style="1" customWidth="1"/>
    <col min="154" max="154" width="8.42578125" style="1" customWidth="1"/>
    <col min="155" max="155" width="7.5703125" style="1" customWidth="1"/>
    <col min="156" max="156" width="9.42578125" style="1" customWidth="1"/>
    <col min="157" max="157" width="10.28515625" style="1" customWidth="1"/>
    <col min="158" max="159" width="3.28515625" style="1" customWidth="1"/>
    <col min="160" max="160" width="8.42578125" style="1" customWidth="1"/>
    <col min="161" max="161" width="9.140625" style="1" customWidth="1"/>
    <col min="162" max="162" width="8" style="1"/>
    <col min="163" max="163" width="14.85546875" style="1" customWidth="1"/>
    <col min="164" max="406" width="8" style="1"/>
    <col min="407" max="407" width="4.140625" style="1" customWidth="1"/>
    <col min="408" max="408" width="3.5703125" style="1" customWidth="1"/>
    <col min="409" max="409" width="41.85546875" style="1" customWidth="1"/>
    <col min="410" max="410" width="8.42578125" style="1" customWidth="1"/>
    <col min="411" max="411" width="7.5703125" style="1" customWidth="1"/>
    <col min="412" max="412" width="9.42578125" style="1" customWidth="1"/>
    <col min="413" max="413" width="10.28515625" style="1" customWidth="1"/>
    <col min="414" max="415" width="3.28515625" style="1" customWidth="1"/>
    <col min="416" max="416" width="8.42578125" style="1" customWidth="1"/>
    <col min="417" max="417" width="9.140625" style="1" customWidth="1"/>
    <col min="418" max="418" width="8" style="1"/>
    <col min="419" max="419" width="14.85546875" style="1" customWidth="1"/>
    <col min="420" max="662" width="8" style="1"/>
    <col min="663" max="663" width="4.140625" style="1" customWidth="1"/>
    <col min="664" max="664" width="3.5703125" style="1" customWidth="1"/>
    <col min="665" max="665" width="41.85546875" style="1" customWidth="1"/>
    <col min="666" max="666" width="8.42578125" style="1" customWidth="1"/>
    <col min="667" max="667" width="7.5703125" style="1" customWidth="1"/>
    <col min="668" max="668" width="9.42578125" style="1" customWidth="1"/>
    <col min="669" max="669" width="10.28515625" style="1" customWidth="1"/>
    <col min="670" max="671" width="3.28515625" style="1" customWidth="1"/>
    <col min="672" max="672" width="8.42578125" style="1" customWidth="1"/>
    <col min="673" max="673" width="9.140625" style="1" customWidth="1"/>
    <col min="674" max="674" width="8" style="1"/>
    <col min="675" max="675" width="14.85546875" style="1" customWidth="1"/>
    <col min="676" max="918" width="8" style="1"/>
    <col min="919" max="919" width="4.140625" style="1" customWidth="1"/>
    <col min="920" max="920" width="3.5703125" style="1" customWidth="1"/>
    <col min="921" max="921" width="41.85546875" style="1" customWidth="1"/>
    <col min="922" max="922" width="8.42578125" style="1" customWidth="1"/>
    <col min="923" max="923" width="7.5703125" style="1" customWidth="1"/>
    <col min="924" max="924" width="9.42578125" style="1" customWidth="1"/>
    <col min="925" max="925" width="10.28515625" style="1" customWidth="1"/>
    <col min="926" max="927" width="3.28515625" style="1" customWidth="1"/>
    <col min="928" max="928" width="8.42578125" style="1" customWidth="1"/>
    <col min="929" max="929" width="9.140625" style="1" customWidth="1"/>
    <col min="930" max="930" width="8" style="1"/>
    <col min="931" max="931" width="14.85546875" style="1" customWidth="1"/>
    <col min="932" max="1174" width="8" style="1"/>
    <col min="1175" max="1175" width="4.140625" style="1" customWidth="1"/>
    <col min="1176" max="1176" width="3.5703125" style="1" customWidth="1"/>
    <col min="1177" max="1177" width="41.85546875" style="1" customWidth="1"/>
    <col min="1178" max="1178" width="8.42578125" style="1" customWidth="1"/>
    <col min="1179" max="1179" width="7.5703125" style="1" customWidth="1"/>
    <col min="1180" max="1180" width="9.42578125" style="1" customWidth="1"/>
    <col min="1181" max="1181" width="10.28515625" style="1" customWidth="1"/>
    <col min="1182" max="1183" width="3.28515625" style="1" customWidth="1"/>
    <col min="1184" max="1184" width="8.42578125" style="1" customWidth="1"/>
    <col min="1185" max="1185" width="9.140625" style="1" customWidth="1"/>
    <col min="1186" max="1186" width="8" style="1"/>
    <col min="1187" max="1187" width="14.85546875" style="1" customWidth="1"/>
    <col min="1188" max="1430" width="8" style="1"/>
    <col min="1431" max="1431" width="4.140625" style="1" customWidth="1"/>
    <col min="1432" max="1432" width="3.5703125" style="1" customWidth="1"/>
    <col min="1433" max="1433" width="41.85546875" style="1" customWidth="1"/>
    <col min="1434" max="1434" width="8.42578125" style="1" customWidth="1"/>
    <col min="1435" max="1435" width="7.5703125" style="1" customWidth="1"/>
    <col min="1436" max="1436" width="9.42578125" style="1" customWidth="1"/>
    <col min="1437" max="1437" width="10.28515625" style="1" customWidth="1"/>
    <col min="1438" max="1439" width="3.28515625" style="1" customWidth="1"/>
    <col min="1440" max="1440" width="8.42578125" style="1" customWidth="1"/>
    <col min="1441" max="1441" width="9.140625" style="1" customWidth="1"/>
    <col min="1442" max="1442" width="8" style="1"/>
    <col min="1443" max="1443" width="14.85546875" style="1" customWidth="1"/>
    <col min="1444" max="1686" width="8" style="1"/>
    <col min="1687" max="1687" width="4.140625" style="1" customWidth="1"/>
    <col min="1688" max="1688" width="3.5703125" style="1" customWidth="1"/>
    <col min="1689" max="1689" width="41.85546875" style="1" customWidth="1"/>
    <col min="1690" max="1690" width="8.42578125" style="1" customWidth="1"/>
    <col min="1691" max="1691" width="7.5703125" style="1" customWidth="1"/>
    <col min="1692" max="1692" width="9.42578125" style="1" customWidth="1"/>
    <col min="1693" max="1693" width="10.28515625" style="1" customWidth="1"/>
    <col min="1694" max="1695" width="3.28515625" style="1" customWidth="1"/>
    <col min="1696" max="1696" width="8.42578125" style="1" customWidth="1"/>
    <col min="1697" max="1697" width="9.140625" style="1" customWidth="1"/>
    <col min="1698" max="1698" width="8" style="1"/>
    <col min="1699" max="1699" width="14.85546875" style="1" customWidth="1"/>
    <col min="1700" max="1942" width="8" style="1"/>
    <col min="1943" max="1943" width="4.140625" style="1" customWidth="1"/>
    <col min="1944" max="1944" width="3.5703125" style="1" customWidth="1"/>
    <col min="1945" max="1945" width="41.85546875" style="1" customWidth="1"/>
    <col min="1946" max="1946" width="8.42578125" style="1" customWidth="1"/>
    <col min="1947" max="1947" width="7.5703125" style="1" customWidth="1"/>
    <col min="1948" max="1948" width="9.42578125" style="1" customWidth="1"/>
    <col min="1949" max="1949" width="10.28515625" style="1" customWidth="1"/>
    <col min="1950" max="1951" width="3.28515625" style="1" customWidth="1"/>
    <col min="1952" max="1952" width="8.42578125" style="1" customWidth="1"/>
    <col min="1953" max="1953" width="9.140625" style="1" customWidth="1"/>
    <col min="1954" max="1954" width="8" style="1"/>
    <col min="1955" max="1955" width="14.85546875" style="1" customWidth="1"/>
    <col min="1956" max="2198" width="8" style="1"/>
    <col min="2199" max="2199" width="4.140625" style="1" customWidth="1"/>
    <col min="2200" max="2200" width="3.5703125" style="1" customWidth="1"/>
    <col min="2201" max="2201" width="41.85546875" style="1" customWidth="1"/>
    <col min="2202" max="2202" width="8.42578125" style="1" customWidth="1"/>
    <col min="2203" max="2203" width="7.5703125" style="1" customWidth="1"/>
    <col min="2204" max="2204" width="9.42578125" style="1" customWidth="1"/>
    <col min="2205" max="2205" width="10.28515625" style="1" customWidth="1"/>
    <col min="2206" max="2207" width="3.28515625" style="1" customWidth="1"/>
    <col min="2208" max="2208" width="8.42578125" style="1" customWidth="1"/>
    <col min="2209" max="2209" width="9.140625" style="1" customWidth="1"/>
    <col min="2210" max="2210" width="8" style="1"/>
    <col min="2211" max="2211" width="14.85546875" style="1" customWidth="1"/>
    <col min="2212" max="2454" width="8" style="1"/>
    <col min="2455" max="2455" width="4.140625" style="1" customWidth="1"/>
    <col min="2456" max="2456" width="3.5703125" style="1" customWidth="1"/>
    <col min="2457" max="2457" width="41.85546875" style="1" customWidth="1"/>
    <col min="2458" max="2458" width="8.42578125" style="1" customWidth="1"/>
    <col min="2459" max="2459" width="7.5703125" style="1" customWidth="1"/>
    <col min="2460" max="2460" width="9.42578125" style="1" customWidth="1"/>
    <col min="2461" max="2461" width="10.28515625" style="1" customWidth="1"/>
    <col min="2462" max="2463" width="3.28515625" style="1" customWidth="1"/>
    <col min="2464" max="2464" width="8.42578125" style="1" customWidth="1"/>
    <col min="2465" max="2465" width="9.140625" style="1" customWidth="1"/>
    <col min="2466" max="2466" width="8" style="1"/>
    <col min="2467" max="2467" width="14.85546875" style="1" customWidth="1"/>
    <col min="2468" max="2710" width="8" style="1"/>
    <col min="2711" max="2711" width="4.140625" style="1" customWidth="1"/>
    <col min="2712" max="2712" width="3.5703125" style="1" customWidth="1"/>
    <col min="2713" max="2713" width="41.85546875" style="1" customWidth="1"/>
    <col min="2714" max="2714" width="8.42578125" style="1" customWidth="1"/>
    <col min="2715" max="2715" width="7.5703125" style="1" customWidth="1"/>
    <col min="2716" max="2716" width="9.42578125" style="1" customWidth="1"/>
    <col min="2717" max="2717" width="10.28515625" style="1" customWidth="1"/>
    <col min="2718" max="2719" width="3.28515625" style="1" customWidth="1"/>
    <col min="2720" max="2720" width="8.42578125" style="1" customWidth="1"/>
    <col min="2721" max="2721" width="9.140625" style="1" customWidth="1"/>
    <col min="2722" max="2722" width="8" style="1"/>
    <col min="2723" max="2723" width="14.85546875" style="1" customWidth="1"/>
    <col min="2724" max="2966" width="8" style="1"/>
    <col min="2967" max="2967" width="4.140625" style="1" customWidth="1"/>
    <col min="2968" max="2968" width="3.5703125" style="1" customWidth="1"/>
    <col min="2969" max="2969" width="41.85546875" style="1" customWidth="1"/>
    <col min="2970" max="2970" width="8.42578125" style="1" customWidth="1"/>
    <col min="2971" max="2971" width="7.5703125" style="1" customWidth="1"/>
    <col min="2972" max="2972" width="9.42578125" style="1" customWidth="1"/>
    <col min="2973" max="2973" width="10.28515625" style="1" customWidth="1"/>
    <col min="2974" max="2975" width="3.28515625" style="1" customWidth="1"/>
    <col min="2976" max="2976" width="8.42578125" style="1" customWidth="1"/>
    <col min="2977" max="2977" width="9.140625" style="1" customWidth="1"/>
    <col min="2978" max="2978" width="8" style="1"/>
    <col min="2979" max="2979" width="14.85546875" style="1" customWidth="1"/>
    <col min="2980" max="3222" width="8" style="1"/>
    <col min="3223" max="3223" width="4.140625" style="1" customWidth="1"/>
    <col min="3224" max="3224" width="3.5703125" style="1" customWidth="1"/>
    <col min="3225" max="3225" width="41.85546875" style="1" customWidth="1"/>
    <col min="3226" max="3226" width="8.42578125" style="1" customWidth="1"/>
    <col min="3227" max="3227" width="7.5703125" style="1" customWidth="1"/>
    <col min="3228" max="3228" width="9.42578125" style="1" customWidth="1"/>
    <col min="3229" max="3229" width="10.28515625" style="1" customWidth="1"/>
    <col min="3230" max="3231" width="3.28515625" style="1" customWidth="1"/>
    <col min="3232" max="3232" width="8.42578125" style="1" customWidth="1"/>
    <col min="3233" max="3233" width="9.140625" style="1" customWidth="1"/>
    <col min="3234" max="3234" width="8" style="1"/>
    <col min="3235" max="3235" width="14.85546875" style="1" customWidth="1"/>
    <col min="3236" max="3478" width="8" style="1"/>
    <col min="3479" max="3479" width="4.140625" style="1" customWidth="1"/>
    <col min="3480" max="3480" width="3.5703125" style="1" customWidth="1"/>
    <col min="3481" max="3481" width="41.85546875" style="1" customWidth="1"/>
    <col min="3482" max="3482" width="8.42578125" style="1" customWidth="1"/>
    <col min="3483" max="3483" width="7.5703125" style="1" customWidth="1"/>
    <col min="3484" max="3484" width="9.42578125" style="1" customWidth="1"/>
    <col min="3485" max="3485" width="10.28515625" style="1" customWidth="1"/>
    <col min="3486" max="3487" width="3.28515625" style="1" customWidth="1"/>
    <col min="3488" max="3488" width="8.42578125" style="1" customWidth="1"/>
    <col min="3489" max="3489" width="9.140625" style="1" customWidth="1"/>
    <col min="3490" max="3490" width="8" style="1"/>
    <col min="3491" max="3491" width="14.85546875" style="1" customWidth="1"/>
    <col min="3492" max="3734" width="8" style="1"/>
    <col min="3735" max="3735" width="4.140625" style="1" customWidth="1"/>
    <col min="3736" max="3736" width="3.5703125" style="1" customWidth="1"/>
    <col min="3737" max="3737" width="41.85546875" style="1" customWidth="1"/>
    <col min="3738" max="3738" width="8.42578125" style="1" customWidth="1"/>
    <col min="3739" max="3739" width="7.5703125" style="1" customWidth="1"/>
    <col min="3740" max="3740" width="9.42578125" style="1" customWidth="1"/>
    <col min="3741" max="3741" width="10.28515625" style="1" customWidth="1"/>
    <col min="3742" max="3743" width="3.28515625" style="1" customWidth="1"/>
    <col min="3744" max="3744" width="8.42578125" style="1" customWidth="1"/>
    <col min="3745" max="3745" width="9.140625" style="1" customWidth="1"/>
    <col min="3746" max="3746" width="8" style="1"/>
    <col min="3747" max="3747" width="14.85546875" style="1" customWidth="1"/>
    <col min="3748" max="3990" width="8" style="1"/>
    <col min="3991" max="3991" width="4.140625" style="1" customWidth="1"/>
    <col min="3992" max="3992" width="3.5703125" style="1" customWidth="1"/>
    <col min="3993" max="3993" width="41.85546875" style="1" customWidth="1"/>
    <col min="3994" max="3994" width="8.42578125" style="1" customWidth="1"/>
    <col min="3995" max="3995" width="7.5703125" style="1" customWidth="1"/>
    <col min="3996" max="3996" width="9.42578125" style="1" customWidth="1"/>
    <col min="3997" max="3997" width="10.28515625" style="1" customWidth="1"/>
    <col min="3998" max="3999" width="3.28515625" style="1" customWidth="1"/>
    <col min="4000" max="4000" width="8.42578125" style="1" customWidth="1"/>
    <col min="4001" max="4001" width="9.140625" style="1" customWidth="1"/>
    <col min="4002" max="4002" width="8" style="1"/>
    <col min="4003" max="4003" width="14.85546875" style="1" customWidth="1"/>
    <col min="4004" max="4246" width="8" style="1"/>
    <col min="4247" max="4247" width="4.140625" style="1" customWidth="1"/>
    <col min="4248" max="4248" width="3.5703125" style="1" customWidth="1"/>
    <col min="4249" max="4249" width="41.85546875" style="1" customWidth="1"/>
    <col min="4250" max="4250" width="8.42578125" style="1" customWidth="1"/>
    <col min="4251" max="4251" width="7.5703125" style="1" customWidth="1"/>
    <col min="4252" max="4252" width="9.42578125" style="1" customWidth="1"/>
    <col min="4253" max="4253" width="10.28515625" style="1" customWidth="1"/>
    <col min="4254" max="4255" width="3.28515625" style="1" customWidth="1"/>
    <col min="4256" max="4256" width="8.42578125" style="1" customWidth="1"/>
    <col min="4257" max="4257" width="9.140625" style="1" customWidth="1"/>
    <col min="4258" max="4258" width="8" style="1"/>
    <col min="4259" max="4259" width="14.85546875" style="1" customWidth="1"/>
    <col min="4260" max="4502" width="8" style="1"/>
    <col min="4503" max="4503" width="4.140625" style="1" customWidth="1"/>
    <col min="4504" max="4504" width="3.5703125" style="1" customWidth="1"/>
    <col min="4505" max="4505" width="41.85546875" style="1" customWidth="1"/>
    <col min="4506" max="4506" width="8.42578125" style="1" customWidth="1"/>
    <col min="4507" max="4507" width="7.5703125" style="1" customWidth="1"/>
    <col min="4508" max="4508" width="9.42578125" style="1" customWidth="1"/>
    <col min="4509" max="4509" width="10.28515625" style="1" customWidth="1"/>
    <col min="4510" max="4511" width="3.28515625" style="1" customWidth="1"/>
    <col min="4512" max="4512" width="8.42578125" style="1" customWidth="1"/>
    <col min="4513" max="4513" width="9.140625" style="1" customWidth="1"/>
    <col min="4514" max="4514" width="8" style="1"/>
    <col min="4515" max="4515" width="14.85546875" style="1" customWidth="1"/>
    <col min="4516" max="4758" width="8" style="1"/>
    <col min="4759" max="4759" width="4.140625" style="1" customWidth="1"/>
    <col min="4760" max="4760" width="3.5703125" style="1" customWidth="1"/>
    <col min="4761" max="4761" width="41.85546875" style="1" customWidth="1"/>
    <col min="4762" max="4762" width="8.42578125" style="1" customWidth="1"/>
    <col min="4763" max="4763" width="7.5703125" style="1" customWidth="1"/>
    <col min="4764" max="4764" width="9.42578125" style="1" customWidth="1"/>
    <col min="4765" max="4765" width="10.28515625" style="1" customWidth="1"/>
    <col min="4766" max="4767" width="3.28515625" style="1" customWidth="1"/>
    <col min="4768" max="4768" width="8.42578125" style="1" customWidth="1"/>
    <col min="4769" max="4769" width="9.140625" style="1" customWidth="1"/>
    <col min="4770" max="4770" width="8" style="1"/>
    <col min="4771" max="4771" width="14.85546875" style="1" customWidth="1"/>
    <col min="4772" max="5014" width="8" style="1"/>
    <col min="5015" max="5015" width="4.140625" style="1" customWidth="1"/>
    <col min="5016" max="5016" width="3.5703125" style="1" customWidth="1"/>
    <col min="5017" max="5017" width="41.85546875" style="1" customWidth="1"/>
    <col min="5018" max="5018" width="8.42578125" style="1" customWidth="1"/>
    <col min="5019" max="5019" width="7.5703125" style="1" customWidth="1"/>
    <col min="5020" max="5020" width="9.42578125" style="1" customWidth="1"/>
    <col min="5021" max="5021" width="10.28515625" style="1" customWidth="1"/>
    <col min="5022" max="5023" width="3.28515625" style="1" customWidth="1"/>
    <col min="5024" max="5024" width="8.42578125" style="1" customWidth="1"/>
    <col min="5025" max="5025" width="9.140625" style="1" customWidth="1"/>
    <col min="5026" max="5026" width="8" style="1"/>
    <col min="5027" max="5027" width="14.85546875" style="1" customWidth="1"/>
    <col min="5028" max="5270" width="8" style="1"/>
    <col min="5271" max="5271" width="4.140625" style="1" customWidth="1"/>
    <col min="5272" max="5272" width="3.5703125" style="1" customWidth="1"/>
    <col min="5273" max="5273" width="41.85546875" style="1" customWidth="1"/>
    <col min="5274" max="5274" width="8.42578125" style="1" customWidth="1"/>
    <col min="5275" max="5275" width="7.5703125" style="1" customWidth="1"/>
    <col min="5276" max="5276" width="9.42578125" style="1" customWidth="1"/>
    <col min="5277" max="5277" width="10.28515625" style="1" customWidth="1"/>
    <col min="5278" max="5279" width="3.28515625" style="1" customWidth="1"/>
    <col min="5280" max="5280" width="8.42578125" style="1" customWidth="1"/>
    <col min="5281" max="5281" width="9.140625" style="1" customWidth="1"/>
    <col min="5282" max="5282" width="8" style="1"/>
    <col min="5283" max="5283" width="14.85546875" style="1" customWidth="1"/>
    <col min="5284" max="5526" width="8" style="1"/>
    <col min="5527" max="5527" width="4.140625" style="1" customWidth="1"/>
    <col min="5528" max="5528" width="3.5703125" style="1" customWidth="1"/>
    <col min="5529" max="5529" width="41.85546875" style="1" customWidth="1"/>
    <col min="5530" max="5530" width="8.42578125" style="1" customWidth="1"/>
    <col min="5531" max="5531" width="7.5703125" style="1" customWidth="1"/>
    <col min="5532" max="5532" width="9.42578125" style="1" customWidth="1"/>
    <col min="5533" max="5533" width="10.28515625" style="1" customWidth="1"/>
    <col min="5534" max="5535" width="3.28515625" style="1" customWidth="1"/>
    <col min="5536" max="5536" width="8.42578125" style="1" customWidth="1"/>
    <col min="5537" max="5537" width="9.140625" style="1" customWidth="1"/>
    <col min="5538" max="5538" width="8" style="1"/>
    <col min="5539" max="5539" width="14.85546875" style="1" customWidth="1"/>
    <col min="5540" max="5782" width="8" style="1"/>
    <col min="5783" max="5783" width="4.140625" style="1" customWidth="1"/>
    <col min="5784" max="5784" width="3.5703125" style="1" customWidth="1"/>
    <col min="5785" max="5785" width="41.85546875" style="1" customWidth="1"/>
    <col min="5786" max="5786" width="8.42578125" style="1" customWidth="1"/>
    <col min="5787" max="5787" width="7.5703125" style="1" customWidth="1"/>
    <col min="5788" max="5788" width="9.42578125" style="1" customWidth="1"/>
    <col min="5789" max="5789" width="10.28515625" style="1" customWidth="1"/>
    <col min="5790" max="5791" width="3.28515625" style="1" customWidth="1"/>
    <col min="5792" max="5792" width="8.42578125" style="1" customWidth="1"/>
    <col min="5793" max="5793" width="9.140625" style="1" customWidth="1"/>
    <col min="5794" max="5794" width="8" style="1"/>
    <col min="5795" max="5795" width="14.85546875" style="1" customWidth="1"/>
    <col min="5796" max="6038" width="8" style="1"/>
    <col min="6039" max="6039" width="4.140625" style="1" customWidth="1"/>
    <col min="6040" max="6040" width="3.5703125" style="1" customWidth="1"/>
    <col min="6041" max="6041" width="41.85546875" style="1" customWidth="1"/>
    <col min="6042" max="6042" width="8.42578125" style="1" customWidth="1"/>
    <col min="6043" max="6043" width="7.5703125" style="1" customWidth="1"/>
    <col min="6044" max="6044" width="9.42578125" style="1" customWidth="1"/>
    <col min="6045" max="6045" width="10.28515625" style="1" customWidth="1"/>
    <col min="6046" max="6047" width="3.28515625" style="1" customWidth="1"/>
    <col min="6048" max="6048" width="8.42578125" style="1" customWidth="1"/>
    <col min="6049" max="6049" width="9.140625" style="1" customWidth="1"/>
    <col min="6050" max="6050" width="8" style="1"/>
    <col min="6051" max="6051" width="14.85546875" style="1" customWidth="1"/>
    <col min="6052" max="6294" width="8" style="1"/>
    <col min="6295" max="6295" width="4.140625" style="1" customWidth="1"/>
    <col min="6296" max="6296" width="3.5703125" style="1" customWidth="1"/>
    <col min="6297" max="6297" width="41.85546875" style="1" customWidth="1"/>
    <col min="6298" max="6298" width="8.42578125" style="1" customWidth="1"/>
    <col min="6299" max="6299" width="7.5703125" style="1" customWidth="1"/>
    <col min="6300" max="6300" width="9.42578125" style="1" customWidth="1"/>
    <col min="6301" max="6301" width="10.28515625" style="1" customWidth="1"/>
    <col min="6302" max="6303" width="3.28515625" style="1" customWidth="1"/>
    <col min="6304" max="6304" width="8.42578125" style="1" customWidth="1"/>
    <col min="6305" max="6305" width="9.140625" style="1" customWidth="1"/>
    <col min="6306" max="6306" width="8" style="1"/>
    <col min="6307" max="6307" width="14.85546875" style="1" customWidth="1"/>
    <col min="6308" max="6550" width="8" style="1"/>
    <col min="6551" max="6551" width="4.140625" style="1" customWidth="1"/>
    <col min="6552" max="6552" width="3.5703125" style="1" customWidth="1"/>
    <col min="6553" max="6553" width="41.85546875" style="1" customWidth="1"/>
    <col min="6554" max="6554" width="8.42578125" style="1" customWidth="1"/>
    <col min="6555" max="6555" width="7.5703125" style="1" customWidth="1"/>
    <col min="6556" max="6556" width="9.42578125" style="1" customWidth="1"/>
    <col min="6557" max="6557" width="10.28515625" style="1" customWidth="1"/>
    <col min="6558" max="6559" width="3.28515625" style="1" customWidth="1"/>
    <col min="6560" max="6560" width="8.42578125" style="1" customWidth="1"/>
    <col min="6561" max="6561" width="9.140625" style="1" customWidth="1"/>
    <col min="6562" max="6562" width="8" style="1"/>
    <col min="6563" max="6563" width="14.85546875" style="1" customWidth="1"/>
    <col min="6564" max="6806" width="8" style="1"/>
    <col min="6807" max="6807" width="4.140625" style="1" customWidth="1"/>
    <col min="6808" max="6808" width="3.5703125" style="1" customWidth="1"/>
    <col min="6809" max="6809" width="41.85546875" style="1" customWidth="1"/>
    <col min="6810" max="6810" width="8.42578125" style="1" customWidth="1"/>
    <col min="6811" max="6811" width="7.5703125" style="1" customWidth="1"/>
    <col min="6812" max="6812" width="9.42578125" style="1" customWidth="1"/>
    <col min="6813" max="6813" width="10.28515625" style="1" customWidth="1"/>
    <col min="6814" max="6815" width="3.28515625" style="1" customWidth="1"/>
    <col min="6816" max="6816" width="8.42578125" style="1" customWidth="1"/>
    <col min="6817" max="6817" width="9.140625" style="1" customWidth="1"/>
    <col min="6818" max="6818" width="8" style="1"/>
    <col min="6819" max="6819" width="14.85546875" style="1" customWidth="1"/>
    <col min="6820" max="7062" width="8" style="1"/>
    <col min="7063" max="7063" width="4.140625" style="1" customWidth="1"/>
    <col min="7064" max="7064" width="3.5703125" style="1" customWidth="1"/>
    <col min="7065" max="7065" width="41.85546875" style="1" customWidth="1"/>
    <col min="7066" max="7066" width="8.42578125" style="1" customWidth="1"/>
    <col min="7067" max="7067" width="7.5703125" style="1" customWidth="1"/>
    <col min="7068" max="7068" width="9.42578125" style="1" customWidth="1"/>
    <col min="7069" max="7069" width="10.28515625" style="1" customWidth="1"/>
    <col min="7070" max="7071" width="3.28515625" style="1" customWidth="1"/>
    <col min="7072" max="7072" width="8.42578125" style="1" customWidth="1"/>
    <col min="7073" max="7073" width="9.140625" style="1" customWidth="1"/>
    <col min="7074" max="7074" width="8" style="1"/>
    <col min="7075" max="7075" width="14.85546875" style="1" customWidth="1"/>
    <col min="7076" max="7318" width="8" style="1"/>
    <col min="7319" max="7319" width="4.140625" style="1" customWidth="1"/>
    <col min="7320" max="7320" width="3.5703125" style="1" customWidth="1"/>
    <col min="7321" max="7321" width="41.85546875" style="1" customWidth="1"/>
    <col min="7322" max="7322" width="8.42578125" style="1" customWidth="1"/>
    <col min="7323" max="7323" width="7.5703125" style="1" customWidth="1"/>
    <col min="7324" max="7324" width="9.42578125" style="1" customWidth="1"/>
    <col min="7325" max="7325" width="10.28515625" style="1" customWidth="1"/>
    <col min="7326" max="7327" width="3.28515625" style="1" customWidth="1"/>
    <col min="7328" max="7328" width="8.42578125" style="1" customWidth="1"/>
    <col min="7329" max="7329" width="9.140625" style="1" customWidth="1"/>
    <col min="7330" max="7330" width="8" style="1"/>
    <col min="7331" max="7331" width="14.85546875" style="1" customWidth="1"/>
    <col min="7332" max="7574" width="8" style="1"/>
    <col min="7575" max="7575" width="4.140625" style="1" customWidth="1"/>
    <col min="7576" max="7576" width="3.5703125" style="1" customWidth="1"/>
    <col min="7577" max="7577" width="41.85546875" style="1" customWidth="1"/>
    <col min="7578" max="7578" width="8.42578125" style="1" customWidth="1"/>
    <col min="7579" max="7579" width="7.5703125" style="1" customWidth="1"/>
    <col min="7580" max="7580" width="9.42578125" style="1" customWidth="1"/>
    <col min="7581" max="7581" width="10.28515625" style="1" customWidth="1"/>
    <col min="7582" max="7583" width="3.28515625" style="1" customWidth="1"/>
    <col min="7584" max="7584" width="8.42578125" style="1" customWidth="1"/>
    <col min="7585" max="7585" width="9.140625" style="1" customWidth="1"/>
    <col min="7586" max="7586" width="8" style="1"/>
    <col min="7587" max="7587" width="14.85546875" style="1" customWidth="1"/>
    <col min="7588" max="7830" width="8" style="1"/>
    <col min="7831" max="7831" width="4.140625" style="1" customWidth="1"/>
    <col min="7832" max="7832" width="3.5703125" style="1" customWidth="1"/>
    <col min="7833" max="7833" width="41.85546875" style="1" customWidth="1"/>
    <col min="7834" max="7834" width="8.42578125" style="1" customWidth="1"/>
    <col min="7835" max="7835" width="7.5703125" style="1" customWidth="1"/>
    <col min="7836" max="7836" width="9.42578125" style="1" customWidth="1"/>
    <col min="7837" max="7837" width="10.28515625" style="1" customWidth="1"/>
    <col min="7838" max="7839" width="3.28515625" style="1" customWidth="1"/>
    <col min="7840" max="7840" width="8.42578125" style="1" customWidth="1"/>
    <col min="7841" max="7841" width="9.140625" style="1" customWidth="1"/>
    <col min="7842" max="7842" width="8" style="1"/>
    <col min="7843" max="7843" width="14.85546875" style="1" customWidth="1"/>
    <col min="7844" max="8086" width="8" style="1"/>
    <col min="8087" max="8087" width="4.140625" style="1" customWidth="1"/>
    <col min="8088" max="8088" width="3.5703125" style="1" customWidth="1"/>
    <col min="8089" max="8089" width="41.85546875" style="1" customWidth="1"/>
    <col min="8090" max="8090" width="8.42578125" style="1" customWidth="1"/>
    <col min="8091" max="8091" width="7.5703125" style="1" customWidth="1"/>
    <col min="8092" max="8092" width="9.42578125" style="1" customWidth="1"/>
    <col min="8093" max="8093" width="10.28515625" style="1" customWidth="1"/>
    <col min="8094" max="8095" width="3.28515625" style="1" customWidth="1"/>
    <col min="8096" max="8096" width="8.42578125" style="1" customWidth="1"/>
    <col min="8097" max="8097" width="9.140625" style="1" customWidth="1"/>
    <col min="8098" max="8098" width="8" style="1"/>
    <col min="8099" max="8099" width="14.85546875" style="1" customWidth="1"/>
    <col min="8100" max="8342" width="8" style="1"/>
    <col min="8343" max="8343" width="4.140625" style="1" customWidth="1"/>
    <col min="8344" max="8344" width="3.5703125" style="1" customWidth="1"/>
    <col min="8345" max="8345" width="41.85546875" style="1" customWidth="1"/>
    <col min="8346" max="8346" width="8.42578125" style="1" customWidth="1"/>
    <col min="8347" max="8347" width="7.5703125" style="1" customWidth="1"/>
    <col min="8348" max="8348" width="9.42578125" style="1" customWidth="1"/>
    <col min="8349" max="8349" width="10.28515625" style="1" customWidth="1"/>
    <col min="8350" max="8351" width="3.28515625" style="1" customWidth="1"/>
    <col min="8352" max="8352" width="8.42578125" style="1" customWidth="1"/>
    <col min="8353" max="8353" width="9.140625" style="1" customWidth="1"/>
    <col min="8354" max="8354" width="8" style="1"/>
    <col min="8355" max="8355" width="14.85546875" style="1" customWidth="1"/>
    <col min="8356" max="8598" width="8" style="1"/>
    <col min="8599" max="8599" width="4.140625" style="1" customWidth="1"/>
    <col min="8600" max="8600" width="3.5703125" style="1" customWidth="1"/>
    <col min="8601" max="8601" width="41.85546875" style="1" customWidth="1"/>
    <col min="8602" max="8602" width="8.42578125" style="1" customWidth="1"/>
    <col min="8603" max="8603" width="7.5703125" style="1" customWidth="1"/>
    <col min="8604" max="8604" width="9.42578125" style="1" customWidth="1"/>
    <col min="8605" max="8605" width="10.28515625" style="1" customWidth="1"/>
    <col min="8606" max="8607" width="3.28515625" style="1" customWidth="1"/>
    <col min="8608" max="8608" width="8.42578125" style="1" customWidth="1"/>
    <col min="8609" max="8609" width="9.140625" style="1" customWidth="1"/>
    <col min="8610" max="8610" width="8" style="1"/>
    <col min="8611" max="8611" width="14.85546875" style="1" customWidth="1"/>
    <col min="8612" max="8854" width="8" style="1"/>
    <col min="8855" max="8855" width="4.140625" style="1" customWidth="1"/>
    <col min="8856" max="8856" width="3.5703125" style="1" customWidth="1"/>
    <col min="8857" max="8857" width="41.85546875" style="1" customWidth="1"/>
    <col min="8858" max="8858" width="8.42578125" style="1" customWidth="1"/>
    <col min="8859" max="8859" width="7.5703125" style="1" customWidth="1"/>
    <col min="8860" max="8860" width="9.42578125" style="1" customWidth="1"/>
    <col min="8861" max="8861" width="10.28515625" style="1" customWidth="1"/>
    <col min="8862" max="8863" width="3.28515625" style="1" customWidth="1"/>
    <col min="8864" max="8864" width="8.42578125" style="1" customWidth="1"/>
    <col min="8865" max="8865" width="9.140625" style="1" customWidth="1"/>
    <col min="8866" max="8866" width="8" style="1"/>
    <col min="8867" max="8867" width="14.85546875" style="1" customWidth="1"/>
    <col min="8868" max="9110" width="8" style="1"/>
    <col min="9111" max="9111" width="4.140625" style="1" customWidth="1"/>
    <col min="9112" max="9112" width="3.5703125" style="1" customWidth="1"/>
    <col min="9113" max="9113" width="41.85546875" style="1" customWidth="1"/>
    <col min="9114" max="9114" width="8.42578125" style="1" customWidth="1"/>
    <col min="9115" max="9115" width="7.5703125" style="1" customWidth="1"/>
    <col min="9116" max="9116" width="9.42578125" style="1" customWidth="1"/>
    <col min="9117" max="9117" width="10.28515625" style="1" customWidth="1"/>
    <col min="9118" max="9119" width="3.28515625" style="1" customWidth="1"/>
    <col min="9120" max="9120" width="8.42578125" style="1" customWidth="1"/>
    <col min="9121" max="9121" width="9.140625" style="1" customWidth="1"/>
    <col min="9122" max="9122" width="8" style="1"/>
    <col min="9123" max="9123" width="14.85546875" style="1" customWidth="1"/>
    <col min="9124" max="9366" width="8" style="1"/>
    <col min="9367" max="9367" width="4.140625" style="1" customWidth="1"/>
    <col min="9368" max="9368" width="3.5703125" style="1" customWidth="1"/>
    <col min="9369" max="9369" width="41.85546875" style="1" customWidth="1"/>
    <col min="9370" max="9370" width="8.42578125" style="1" customWidth="1"/>
    <col min="9371" max="9371" width="7.5703125" style="1" customWidth="1"/>
    <col min="9372" max="9372" width="9.42578125" style="1" customWidth="1"/>
    <col min="9373" max="9373" width="10.28515625" style="1" customWidth="1"/>
    <col min="9374" max="9375" width="3.28515625" style="1" customWidth="1"/>
    <col min="9376" max="9376" width="8.42578125" style="1" customWidth="1"/>
    <col min="9377" max="9377" width="9.140625" style="1" customWidth="1"/>
    <col min="9378" max="9378" width="8" style="1"/>
    <col min="9379" max="9379" width="14.85546875" style="1" customWidth="1"/>
    <col min="9380" max="9622" width="8" style="1"/>
    <col min="9623" max="9623" width="4.140625" style="1" customWidth="1"/>
    <col min="9624" max="9624" width="3.5703125" style="1" customWidth="1"/>
    <col min="9625" max="9625" width="41.85546875" style="1" customWidth="1"/>
    <col min="9626" max="9626" width="8.42578125" style="1" customWidth="1"/>
    <col min="9627" max="9627" width="7.5703125" style="1" customWidth="1"/>
    <col min="9628" max="9628" width="9.42578125" style="1" customWidth="1"/>
    <col min="9629" max="9629" width="10.28515625" style="1" customWidth="1"/>
    <col min="9630" max="9631" width="3.28515625" style="1" customWidth="1"/>
    <col min="9632" max="9632" width="8.42578125" style="1" customWidth="1"/>
    <col min="9633" max="9633" width="9.140625" style="1" customWidth="1"/>
    <col min="9634" max="9634" width="8" style="1"/>
    <col min="9635" max="9635" width="14.85546875" style="1" customWidth="1"/>
    <col min="9636" max="9878" width="8" style="1"/>
    <col min="9879" max="9879" width="4.140625" style="1" customWidth="1"/>
    <col min="9880" max="9880" width="3.5703125" style="1" customWidth="1"/>
    <col min="9881" max="9881" width="41.85546875" style="1" customWidth="1"/>
    <col min="9882" max="9882" width="8.42578125" style="1" customWidth="1"/>
    <col min="9883" max="9883" width="7.5703125" style="1" customWidth="1"/>
    <col min="9884" max="9884" width="9.42578125" style="1" customWidth="1"/>
    <col min="9885" max="9885" width="10.28515625" style="1" customWidth="1"/>
    <col min="9886" max="9887" width="3.28515625" style="1" customWidth="1"/>
    <col min="9888" max="9888" width="8.42578125" style="1" customWidth="1"/>
    <col min="9889" max="9889" width="9.140625" style="1" customWidth="1"/>
    <col min="9890" max="9890" width="8" style="1"/>
    <col min="9891" max="9891" width="14.85546875" style="1" customWidth="1"/>
    <col min="9892" max="10134" width="8" style="1"/>
    <col min="10135" max="10135" width="4.140625" style="1" customWidth="1"/>
    <col min="10136" max="10136" width="3.5703125" style="1" customWidth="1"/>
    <col min="10137" max="10137" width="41.85546875" style="1" customWidth="1"/>
    <col min="10138" max="10138" width="8.42578125" style="1" customWidth="1"/>
    <col min="10139" max="10139" width="7.5703125" style="1" customWidth="1"/>
    <col min="10140" max="10140" width="9.42578125" style="1" customWidth="1"/>
    <col min="10141" max="10141" width="10.28515625" style="1" customWidth="1"/>
    <col min="10142" max="10143" width="3.28515625" style="1" customWidth="1"/>
    <col min="10144" max="10144" width="8.42578125" style="1" customWidth="1"/>
    <col min="10145" max="10145" width="9.140625" style="1" customWidth="1"/>
    <col min="10146" max="10146" width="8" style="1"/>
    <col min="10147" max="10147" width="14.85546875" style="1" customWidth="1"/>
    <col min="10148" max="10390" width="8" style="1"/>
    <col min="10391" max="10391" width="4.140625" style="1" customWidth="1"/>
    <col min="10392" max="10392" width="3.5703125" style="1" customWidth="1"/>
    <col min="10393" max="10393" width="41.85546875" style="1" customWidth="1"/>
    <col min="10394" max="10394" width="8.42578125" style="1" customWidth="1"/>
    <col min="10395" max="10395" width="7.5703125" style="1" customWidth="1"/>
    <col min="10396" max="10396" width="9.42578125" style="1" customWidth="1"/>
    <col min="10397" max="10397" width="10.28515625" style="1" customWidth="1"/>
    <col min="10398" max="10399" width="3.28515625" style="1" customWidth="1"/>
    <col min="10400" max="10400" width="8.42578125" style="1" customWidth="1"/>
    <col min="10401" max="10401" width="9.140625" style="1" customWidth="1"/>
    <col min="10402" max="10402" width="8" style="1"/>
    <col min="10403" max="10403" width="14.85546875" style="1" customWidth="1"/>
    <col min="10404" max="10646" width="8" style="1"/>
    <col min="10647" max="10647" width="4.140625" style="1" customWidth="1"/>
    <col min="10648" max="10648" width="3.5703125" style="1" customWidth="1"/>
    <col min="10649" max="10649" width="41.85546875" style="1" customWidth="1"/>
    <col min="10650" max="10650" width="8.42578125" style="1" customWidth="1"/>
    <col min="10651" max="10651" width="7.5703125" style="1" customWidth="1"/>
    <col min="10652" max="10652" width="9.42578125" style="1" customWidth="1"/>
    <col min="10653" max="10653" width="10.28515625" style="1" customWidth="1"/>
    <col min="10654" max="10655" width="3.28515625" style="1" customWidth="1"/>
    <col min="10656" max="10656" width="8.42578125" style="1" customWidth="1"/>
    <col min="10657" max="10657" width="9.140625" style="1" customWidth="1"/>
    <col min="10658" max="10658" width="8" style="1"/>
    <col min="10659" max="10659" width="14.85546875" style="1" customWidth="1"/>
    <col min="10660" max="10902" width="8" style="1"/>
    <col min="10903" max="10903" width="4.140625" style="1" customWidth="1"/>
    <col min="10904" max="10904" width="3.5703125" style="1" customWidth="1"/>
    <col min="10905" max="10905" width="41.85546875" style="1" customWidth="1"/>
    <col min="10906" max="10906" width="8.42578125" style="1" customWidth="1"/>
    <col min="10907" max="10907" width="7.5703125" style="1" customWidth="1"/>
    <col min="10908" max="10908" width="9.42578125" style="1" customWidth="1"/>
    <col min="10909" max="10909" width="10.28515625" style="1" customWidth="1"/>
    <col min="10910" max="10911" width="3.28515625" style="1" customWidth="1"/>
    <col min="10912" max="10912" width="8.42578125" style="1" customWidth="1"/>
    <col min="10913" max="10913" width="9.140625" style="1" customWidth="1"/>
    <col min="10914" max="10914" width="8" style="1"/>
    <col min="10915" max="10915" width="14.85546875" style="1" customWidth="1"/>
    <col min="10916" max="11158" width="8" style="1"/>
    <col min="11159" max="11159" width="4.140625" style="1" customWidth="1"/>
    <col min="11160" max="11160" width="3.5703125" style="1" customWidth="1"/>
    <col min="11161" max="11161" width="41.85546875" style="1" customWidth="1"/>
    <col min="11162" max="11162" width="8.42578125" style="1" customWidth="1"/>
    <col min="11163" max="11163" width="7.5703125" style="1" customWidth="1"/>
    <col min="11164" max="11164" width="9.42578125" style="1" customWidth="1"/>
    <col min="11165" max="11165" width="10.28515625" style="1" customWidth="1"/>
    <col min="11166" max="11167" width="3.28515625" style="1" customWidth="1"/>
    <col min="11168" max="11168" width="8.42578125" style="1" customWidth="1"/>
    <col min="11169" max="11169" width="9.140625" style="1" customWidth="1"/>
    <col min="11170" max="11170" width="8" style="1"/>
    <col min="11171" max="11171" width="14.85546875" style="1" customWidth="1"/>
    <col min="11172" max="11414" width="8" style="1"/>
    <col min="11415" max="11415" width="4.140625" style="1" customWidth="1"/>
    <col min="11416" max="11416" width="3.5703125" style="1" customWidth="1"/>
    <col min="11417" max="11417" width="41.85546875" style="1" customWidth="1"/>
    <col min="11418" max="11418" width="8.42578125" style="1" customWidth="1"/>
    <col min="11419" max="11419" width="7.5703125" style="1" customWidth="1"/>
    <col min="11420" max="11420" width="9.42578125" style="1" customWidth="1"/>
    <col min="11421" max="11421" width="10.28515625" style="1" customWidth="1"/>
    <col min="11422" max="11423" width="3.28515625" style="1" customWidth="1"/>
    <col min="11424" max="11424" width="8.42578125" style="1" customWidth="1"/>
    <col min="11425" max="11425" width="9.140625" style="1" customWidth="1"/>
    <col min="11426" max="11426" width="8" style="1"/>
    <col min="11427" max="11427" width="14.85546875" style="1" customWidth="1"/>
    <col min="11428" max="11670" width="8" style="1"/>
    <col min="11671" max="11671" width="4.140625" style="1" customWidth="1"/>
    <col min="11672" max="11672" width="3.5703125" style="1" customWidth="1"/>
    <col min="11673" max="11673" width="41.85546875" style="1" customWidth="1"/>
    <col min="11674" max="11674" width="8.42578125" style="1" customWidth="1"/>
    <col min="11675" max="11675" width="7.5703125" style="1" customWidth="1"/>
    <col min="11676" max="11676" width="9.42578125" style="1" customWidth="1"/>
    <col min="11677" max="11677" width="10.28515625" style="1" customWidth="1"/>
    <col min="11678" max="11679" width="3.28515625" style="1" customWidth="1"/>
    <col min="11680" max="11680" width="8.42578125" style="1" customWidth="1"/>
    <col min="11681" max="11681" width="9.140625" style="1" customWidth="1"/>
    <col min="11682" max="11682" width="8" style="1"/>
    <col min="11683" max="11683" width="14.85546875" style="1" customWidth="1"/>
    <col min="11684" max="11926" width="8" style="1"/>
    <col min="11927" max="11927" width="4.140625" style="1" customWidth="1"/>
    <col min="11928" max="11928" width="3.5703125" style="1" customWidth="1"/>
    <col min="11929" max="11929" width="41.85546875" style="1" customWidth="1"/>
    <col min="11930" max="11930" width="8.42578125" style="1" customWidth="1"/>
    <col min="11931" max="11931" width="7.5703125" style="1" customWidth="1"/>
    <col min="11932" max="11932" width="9.42578125" style="1" customWidth="1"/>
    <col min="11933" max="11933" width="10.28515625" style="1" customWidth="1"/>
    <col min="11934" max="11935" width="3.28515625" style="1" customWidth="1"/>
    <col min="11936" max="11936" width="8.42578125" style="1" customWidth="1"/>
    <col min="11937" max="11937" width="9.140625" style="1" customWidth="1"/>
    <col min="11938" max="11938" width="8" style="1"/>
    <col min="11939" max="11939" width="14.85546875" style="1" customWidth="1"/>
    <col min="11940" max="12182" width="8" style="1"/>
    <col min="12183" max="12183" width="4.140625" style="1" customWidth="1"/>
    <col min="12184" max="12184" width="3.5703125" style="1" customWidth="1"/>
    <col min="12185" max="12185" width="41.85546875" style="1" customWidth="1"/>
    <col min="12186" max="12186" width="8.42578125" style="1" customWidth="1"/>
    <col min="12187" max="12187" width="7.5703125" style="1" customWidth="1"/>
    <col min="12188" max="12188" width="9.42578125" style="1" customWidth="1"/>
    <col min="12189" max="12189" width="10.28515625" style="1" customWidth="1"/>
    <col min="12190" max="12191" width="3.28515625" style="1" customWidth="1"/>
    <col min="12192" max="12192" width="8.42578125" style="1" customWidth="1"/>
    <col min="12193" max="12193" width="9.140625" style="1" customWidth="1"/>
    <col min="12194" max="12194" width="8" style="1"/>
    <col min="12195" max="12195" width="14.85546875" style="1" customWidth="1"/>
    <col min="12196" max="12438" width="8" style="1"/>
    <col min="12439" max="12439" width="4.140625" style="1" customWidth="1"/>
    <col min="12440" max="12440" width="3.5703125" style="1" customWidth="1"/>
    <col min="12441" max="12441" width="41.85546875" style="1" customWidth="1"/>
    <col min="12442" max="12442" width="8.42578125" style="1" customWidth="1"/>
    <col min="12443" max="12443" width="7.5703125" style="1" customWidth="1"/>
    <col min="12444" max="12444" width="9.42578125" style="1" customWidth="1"/>
    <col min="12445" max="12445" width="10.28515625" style="1" customWidth="1"/>
    <col min="12446" max="12447" width="3.28515625" style="1" customWidth="1"/>
    <col min="12448" max="12448" width="8.42578125" style="1" customWidth="1"/>
    <col min="12449" max="12449" width="9.140625" style="1" customWidth="1"/>
    <col min="12450" max="12450" width="8" style="1"/>
    <col min="12451" max="12451" width="14.85546875" style="1" customWidth="1"/>
    <col min="12452" max="12694" width="8" style="1"/>
    <col min="12695" max="12695" width="4.140625" style="1" customWidth="1"/>
    <col min="12696" max="12696" width="3.5703125" style="1" customWidth="1"/>
    <col min="12697" max="12697" width="41.85546875" style="1" customWidth="1"/>
    <col min="12698" max="12698" width="8.42578125" style="1" customWidth="1"/>
    <col min="12699" max="12699" width="7.5703125" style="1" customWidth="1"/>
    <col min="12700" max="12700" width="9.42578125" style="1" customWidth="1"/>
    <col min="12701" max="12701" width="10.28515625" style="1" customWidth="1"/>
    <col min="12702" max="12703" width="3.28515625" style="1" customWidth="1"/>
    <col min="12704" max="12704" width="8.42578125" style="1" customWidth="1"/>
    <col min="12705" max="12705" width="9.140625" style="1" customWidth="1"/>
    <col min="12706" max="12706" width="8" style="1"/>
    <col min="12707" max="12707" width="14.85546875" style="1" customWidth="1"/>
    <col min="12708" max="12950" width="8" style="1"/>
    <col min="12951" max="12951" width="4.140625" style="1" customWidth="1"/>
    <col min="12952" max="12952" width="3.5703125" style="1" customWidth="1"/>
    <col min="12953" max="12953" width="41.85546875" style="1" customWidth="1"/>
    <col min="12954" max="12954" width="8.42578125" style="1" customWidth="1"/>
    <col min="12955" max="12955" width="7.5703125" style="1" customWidth="1"/>
    <col min="12956" max="12956" width="9.42578125" style="1" customWidth="1"/>
    <col min="12957" max="12957" width="10.28515625" style="1" customWidth="1"/>
    <col min="12958" max="12959" width="3.28515625" style="1" customWidth="1"/>
    <col min="12960" max="12960" width="8.42578125" style="1" customWidth="1"/>
    <col min="12961" max="12961" width="9.140625" style="1" customWidth="1"/>
    <col min="12962" max="12962" width="8" style="1"/>
    <col min="12963" max="12963" width="14.85546875" style="1" customWidth="1"/>
    <col min="12964" max="13206" width="8" style="1"/>
    <col min="13207" max="13207" width="4.140625" style="1" customWidth="1"/>
    <col min="13208" max="13208" width="3.5703125" style="1" customWidth="1"/>
    <col min="13209" max="13209" width="41.85546875" style="1" customWidth="1"/>
    <col min="13210" max="13210" width="8.42578125" style="1" customWidth="1"/>
    <col min="13211" max="13211" width="7.5703125" style="1" customWidth="1"/>
    <col min="13212" max="13212" width="9.42578125" style="1" customWidth="1"/>
    <col min="13213" max="13213" width="10.28515625" style="1" customWidth="1"/>
    <col min="13214" max="13215" width="3.28515625" style="1" customWidth="1"/>
    <col min="13216" max="13216" width="8.42578125" style="1" customWidth="1"/>
    <col min="13217" max="13217" width="9.140625" style="1" customWidth="1"/>
    <col min="13218" max="13218" width="8" style="1"/>
    <col min="13219" max="13219" width="14.85546875" style="1" customWidth="1"/>
    <col min="13220" max="13462" width="8" style="1"/>
    <col min="13463" max="13463" width="4.140625" style="1" customWidth="1"/>
    <col min="13464" max="13464" width="3.5703125" style="1" customWidth="1"/>
    <col min="13465" max="13465" width="41.85546875" style="1" customWidth="1"/>
    <col min="13466" max="13466" width="8.42578125" style="1" customWidth="1"/>
    <col min="13467" max="13467" width="7.5703125" style="1" customWidth="1"/>
    <col min="13468" max="13468" width="9.42578125" style="1" customWidth="1"/>
    <col min="13469" max="13469" width="10.28515625" style="1" customWidth="1"/>
    <col min="13470" max="13471" width="3.28515625" style="1" customWidth="1"/>
    <col min="13472" max="13472" width="8.42578125" style="1" customWidth="1"/>
    <col min="13473" max="13473" width="9.140625" style="1" customWidth="1"/>
    <col min="13474" max="13474" width="8" style="1"/>
    <col min="13475" max="13475" width="14.85546875" style="1" customWidth="1"/>
    <col min="13476" max="13718" width="8" style="1"/>
    <col min="13719" max="13719" width="4.140625" style="1" customWidth="1"/>
    <col min="13720" max="13720" width="3.5703125" style="1" customWidth="1"/>
    <col min="13721" max="13721" width="41.85546875" style="1" customWidth="1"/>
    <col min="13722" max="13722" width="8.42578125" style="1" customWidth="1"/>
    <col min="13723" max="13723" width="7.5703125" style="1" customWidth="1"/>
    <col min="13724" max="13724" width="9.42578125" style="1" customWidth="1"/>
    <col min="13725" max="13725" width="10.28515625" style="1" customWidth="1"/>
    <col min="13726" max="13727" width="3.28515625" style="1" customWidth="1"/>
    <col min="13728" max="13728" width="8.42578125" style="1" customWidth="1"/>
    <col min="13729" max="13729" width="9.140625" style="1" customWidth="1"/>
    <col min="13730" max="13730" width="8" style="1"/>
    <col min="13731" max="13731" width="14.85546875" style="1" customWidth="1"/>
    <col min="13732" max="13974" width="8" style="1"/>
    <col min="13975" max="13975" width="4.140625" style="1" customWidth="1"/>
    <col min="13976" max="13976" width="3.5703125" style="1" customWidth="1"/>
    <col min="13977" max="13977" width="41.85546875" style="1" customWidth="1"/>
    <col min="13978" max="13978" width="8.42578125" style="1" customWidth="1"/>
    <col min="13979" max="13979" width="7.5703125" style="1" customWidth="1"/>
    <col min="13980" max="13980" width="9.42578125" style="1" customWidth="1"/>
    <col min="13981" max="13981" width="10.28515625" style="1" customWidth="1"/>
    <col min="13982" max="13983" width="3.28515625" style="1" customWidth="1"/>
    <col min="13984" max="13984" width="8.42578125" style="1" customWidth="1"/>
    <col min="13985" max="13985" width="9.140625" style="1" customWidth="1"/>
    <col min="13986" max="13986" width="8" style="1"/>
    <col min="13987" max="13987" width="14.85546875" style="1" customWidth="1"/>
    <col min="13988" max="14230" width="8" style="1"/>
    <col min="14231" max="14231" width="4.140625" style="1" customWidth="1"/>
    <col min="14232" max="14232" width="3.5703125" style="1" customWidth="1"/>
    <col min="14233" max="14233" width="41.85546875" style="1" customWidth="1"/>
    <col min="14234" max="14234" width="8.42578125" style="1" customWidth="1"/>
    <col min="14235" max="14235" width="7.5703125" style="1" customWidth="1"/>
    <col min="14236" max="14236" width="9.42578125" style="1" customWidth="1"/>
    <col min="14237" max="14237" width="10.28515625" style="1" customWidth="1"/>
    <col min="14238" max="14239" width="3.28515625" style="1" customWidth="1"/>
    <col min="14240" max="14240" width="8.42578125" style="1" customWidth="1"/>
    <col min="14241" max="14241" width="9.140625" style="1" customWidth="1"/>
    <col min="14242" max="14242" width="8" style="1"/>
    <col min="14243" max="14243" width="14.85546875" style="1" customWidth="1"/>
    <col min="14244" max="14486" width="8" style="1"/>
    <col min="14487" max="14487" width="4.140625" style="1" customWidth="1"/>
    <col min="14488" max="14488" width="3.5703125" style="1" customWidth="1"/>
    <col min="14489" max="14489" width="41.85546875" style="1" customWidth="1"/>
    <col min="14490" max="14490" width="8.42578125" style="1" customWidth="1"/>
    <col min="14491" max="14491" width="7.5703125" style="1" customWidth="1"/>
    <col min="14492" max="14492" width="9.42578125" style="1" customWidth="1"/>
    <col min="14493" max="14493" width="10.28515625" style="1" customWidth="1"/>
    <col min="14494" max="14495" width="3.28515625" style="1" customWidth="1"/>
    <col min="14496" max="14496" width="8.42578125" style="1" customWidth="1"/>
    <col min="14497" max="14497" width="9.140625" style="1" customWidth="1"/>
    <col min="14498" max="14498" width="8" style="1"/>
    <col min="14499" max="14499" width="14.85546875" style="1" customWidth="1"/>
    <col min="14500" max="14742" width="8" style="1"/>
    <col min="14743" max="14743" width="4.140625" style="1" customWidth="1"/>
    <col min="14744" max="14744" width="3.5703125" style="1" customWidth="1"/>
    <col min="14745" max="14745" width="41.85546875" style="1" customWidth="1"/>
    <col min="14746" max="14746" width="8.42578125" style="1" customWidth="1"/>
    <col min="14747" max="14747" width="7.5703125" style="1" customWidth="1"/>
    <col min="14748" max="14748" width="9.42578125" style="1" customWidth="1"/>
    <col min="14749" max="14749" width="10.28515625" style="1" customWidth="1"/>
    <col min="14750" max="14751" width="3.28515625" style="1" customWidth="1"/>
    <col min="14752" max="14752" width="8.42578125" style="1" customWidth="1"/>
    <col min="14753" max="14753" width="9.140625" style="1" customWidth="1"/>
    <col min="14754" max="14754" width="8" style="1"/>
    <col min="14755" max="14755" width="14.85546875" style="1" customWidth="1"/>
    <col min="14756" max="14998" width="8" style="1"/>
    <col min="14999" max="14999" width="4.140625" style="1" customWidth="1"/>
    <col min="15000" max="15000" width="3.5703125" style="1" customWidth="1"/>
    <col min="15001" max="15001" width="41.85546875" style="1" customWidth="1"/>
    <col min="15002" max="15002" width="8.42578125" style="1" customWidth="1"/>
    <col min="15003" max="15003" width="7.5703125" style="1" customWidth="1"/>
    <col min="15004" max="15004" width="9.42578125" style="1" customWidth="1"/>
    <col min="15005" max="15005" width="10.28515625" style="1" customWidth="1"/>
    <col min="15006" max="15007" width="3.28515625" style="1" customWidth="1"/>
    <col min="15008" max="15008" width="8.42578125" style="1" customWidth="1"/>
    <col min="15009" max="15009" width="9.140625" style="1" customWidth="1"/>
    <col min="15010" max="15010" width="8" style="1"/>
    <col min="15011" max="15011" width="14.85546875" style="1" customWidth="1"/>
    <col min="15012" max="15254" width="8" style="1"/>
    <col min="15255" max="15255" width="4.140625" style="1" customWidth="1"/>
    <col min="15256" max="15256" width="3.5703125" style="1" customWidth="1"/>
    <col min="15257" max="15257" width="41.85546875" style="1" customWidth="1"/>
    <col min="15258" max="15258" width="8.42578125" style="1" customWidth="1"/>
    <col min="15259" max="15259" width="7.5703125" style="1" customWidth="1"/>
    <col min="15260" max="15260" width="9.42578125" style="1" customWidth="1"/>
    <col min="15261" max="15261" width="10.28515625" style="1" customWidth="1"/>
    <col min="15262" max="15263" width="3.28515625" style="1" customWidth="1"/>
    <col min="15264" max="15264" width="8.42578125" style="1" customWidth="1"/>
    <col min="15265" max="15265" width="9.140625" style="1" customWidth="1"/>
    <col min="15266" max="15266" width="8" style="1"/>
    <col min="15267" max="15267" width="14.85546875" style="1" customWidth="1"/>
    <col min="15268" max="15510" width="8" style="1"/>
    <col min="15511" max="15511" width="4.140625" style="1" customWidth="1"/>
    <col min="15512" max="15512" width="3.5703125" style="1" customWidth="1"/>
    <col min="15513" max="15513" width="41.85546875" style="1" customWidth="1"/>
    <col min="15514" max="15514" width="8.42578125" style="1" customWidth="1"/>
    <col min="15515" max="15515" width="7.5703125" style="1" customWidth="1"/>
    <col min="15516" max="15516" width="9.42578125" style="1" customWidth="1"/>
    <col min="15517" max="15517" width="10.28515625" style="1" customWidth="1"/>
    <col min="15518" max="15519" width="3.28515625" style="1" customWidth="1"/>
    <col min="15520" max="15520" width="8.42578125" style="1" customWidth="1"/>
    <col min="15521" max="15521" width="9.140625" style="1" customWidth="1"/>
    <col min="15522" max="15522" width="8" style="1"/>
    <col min="15523" max="15523" width="14.85546875" style="1" customWidth="1"/>
    <col min="15524" max="15766" width="8" style="1"/>
    <col min="15767" max="15767" width="4.140625" style="1" customWidth="1"/>
    <col min="15768" max="15768" width="3.5703125" style="1" customWidth="1"/>
    <col min="15769" max="15769" width="41.85546875" style="1" customWidth="1"/>
    <col min="15770" max="15770" width="8.42578125" style="1" customWidth="1"/>
    <col min="15771" max="15771" width="7.5703125" style="1" customWidth="1"/>
    <col min="15772" max="15772" width="9.42578125" style="1" customWidth="1"/>
    <col min="15773" max="15773" width="10.28515625" style="1" customWidth="1"/>
    <col min="15774" max="15775" width="3.28515625" style="1" customWidth="1"/>
    <col min="15776" max="15776" width="8.42578125" style="1" customWidth="1"/>
    <col min="15777" max="15777" width="9.140625" style="1" customWidth="1"/>
    <col min="15778" max="15778" width="8" style="1"/>
    <col min="15779" max="15779" width="14.85546875" style="1" customWidth="1"/>
    <col min="15780" max="16022" width="8" style="1"/>
    <col min="16023" max="16023" width="4.140625" style="1" customWidth="1"/>
    <col min="16024" max="16024" width="3.5703125" style="1" customWidth="1"/>
    <col min="16025" max="16025" width="41.85546875" style="1" customWidth="1"/>
    <col min="16026" max="16026" width="8.42578125" style="1" customWidth="1"/>
    <col min="16027" max="16027" width="7.5703125" style="1" customWidth="1"/>
    <col min="16028" max="16028" width="9.42578125" style="1" customWidth="1"/>
    <col min="16029" max="16029" width="10.28515625" style="1" customWidth="1"/>
    <col min="16030" max="16031" width="3.28515625" style="1" customWidth="1"/>
    <col min="16032" max="16032" width="8.42578125" style="1" customWidth="1"/>
    <col min="16033" max="16033" width="9.140625" style="1" customWidth="1"/>
    <col min="16034" max="16034" width="8" style="1"/>
    <col min="16035" max="16035" width="14.85546875" style="1" customWidth="1"/>
    <col min="16036" max="16384" width="8" style="1"/>
  </cols>
  <sheetData>
    <row r="1" spans="2:20" ht="133.15" customHeight="1" x14ac:dyDescent="0.25">
      <c r="B1" s="187" t="s">
        <v>172</v>
      </c>
      <c r="C1" s="188"/>
      <c r="D1" s="188"/>
      <c r="E1" s="188"/>
      <c r="F1" s="188"/>
      <c r="G1" s="188"/>
    </row>
    <row r="2" spans="2:20" ht="33" customHeight="1" x14ac:dyDescent="0.25">
      <c r="B2" s="2"/>
      <c r="C2" s="189" t="s">
        <v>0</v>
      </c>
      <c r="D2" s="189"/>
      <c r="E2" s="189"/>
      <c r="F2" s="189"/>
      <c r="G2" s="189"/>
    </row>
    <row r="3" spans="2:20" s="5" customFormat="1" ht="34.5" customHeight="1" x14ac:dyDescent="0.25">
      <c r="B3" s="3" t="s">
        <v>1</v>
      </c>
      <c r="C3" s="3" t="s">
        <v>94</v>
      </c>
      <c r="D3" s="3" t="s">
        <v>2</v>
      </c>
      <c r="E3" s="3" t="s">
        <v>3</v>
      </c>
      <c r="F3" s="3" t="s">
        <v>4</v>
      </c>
      <c r="G3" s="4" t="s">
        <v>5</v>
      </c>
    </row>
    <row r="4" spans="2:20" s="5" customFormat="1" ht="136.5" customHeight="1" x14ac:dyDescent="0.25">
      <c r="B4" s="185" t="s">
        <v>6</v>
      </c>
      <c r="C4" s="88" t="s">
        <v>163</v>
      </c>
      <c r="D4" s="186" t="s">
        <v>7</v>
      </c>
      <c r="E4" s="7"/>
      <c r="F4" s="7"/>
      <c r="G4" s="7"/>
    </row>
    <row r="5" spans="2:20" s="5" customFormat="1" ht="24.95" customHeight="1" x14ac:dyDescent="0.25">
      <c r="B5" s="185"/>
      <c r="C5" s="8" t="s">
        <v>8</v>
      </c>
      <c r="D5" s="186"/>
      <c r="E5" s="7">
        <v>50</v>
      </c>
      <c r="F5" s="9">
        <f>$E$147</f>
        <v>20.833333333333332</v>
      </c>
      <c r="G5" s="10">
        <f t="shared" ref="G5:G12" si="0">E5*F5</f>
        <v>1041.6666666666665</v>
      </c>
      <c r="S5" s="5" t="s">
        <v>202</v>
      </c>
      <c r="T5" s="5">
        <f>E5+E7+E8+E9+E10+E11+E15</f>
        <v>275</v>
      </c>
    </row>
    <row r="6" spans="2:20" s="5" customFormat="1" ht="24.95" customHeight="1" x14ac:dyDescent="0.25">
      <c r="B6" s="185"/>
      <c r="C6" s="8" t="s">
        <v>9</v>
      </c>
      <c r="D6" s="186"/>
      <c r="E6" s="7">
        <v>45</v>
      </c>
      <c r="F6" s="9">
        <f>$E$148</f>
        <v>17.12962962962963</v>
      </c>
      <c r="G6" s="10">
        <f t="shared" si="0"/>
        <v>770.83333333333337</v>
      </c>
      <c r="S6" s="5" t="s">
        <v>203</v>
      </c>
      <c r="T6" s="5">
        <f>E6+E12+E16</f>
        <v>95</v>
      </c>
    </row>
    <row r="7" spans="2:20" s="5" customFormat="1" ht="24.95" customHeight="1" x14ac:dyDescent="0.25">
      <c r="B7" s="185"/>
      <c r="C7" s="8" t="s">
        <v>10</v>
      </c>
      <c r="D7" s="186"/>
      <c r="E7" s="7">
        <v>40</v>
      </c>
      <c r="F7" s="9">
        <f>$E$147</f>
        <v>20.833333333333332</v>
      </c>
      <c r="G7" s="10">
        <f t="shared" si="0"/>
        <v>833.33333333333326</v>
      </c>
    </row>
    <row r="8" spans="2:20" s="5" customFormat="1" ht="24.95" customHeight="1" x14ac:dyDescent="0.25">
      <c r="B8" s="185"/>
      <c r="C8" s="8" t="s">
        <v>96</v>
      </c>
      <c r="D8" s="186"/>
      <c r="E8" s="7">
        <v>35</v>
      </c>
      <c r="F8" s="9">
        <f>$E$147</f>
        <v>20.833333333333332</v>
      </c>
      <c r="G8" s="10">
        <f t="shared" si="0"/>
        <v>729.16666666666663</v>
      </c>
    </row>
    <row r="9" spans="2:20" s="5" customFormat="1" ht="24.95" customHeight="1" x14ac:dyDescent="0.25">
      <c r="B9" s="185"/>
      <c r="C9" s="8" t="s">
        <v>164</v>
      </c>
      <c r="D9" s="186"/>
      <c r="E9" s="7">
        <v>20</v>
      </c>
      <c r="F9" s="9">
        <f>$E$147</f>
        <v>20.833333333333332</v>
      </c>
      <c r="G9" s="10">
        <f t="shared" si="0"/>
        <v>416.66666666666663</v>
      </c>
    </row>
    <row r="10" spans="2:20" s="5" customFormat="1" ht="24.95" customHeight="1" x14ac:dyDescent="0.25">
      <c r="B10" s="185"/>
      <c r="C10" s="8" t="s">
        <v>13</v>
      </c>
      <c r="D10" s="186"/>
      <c r="E10" s="7">
        <v>40</v>
      </c>
      <c r="F10" s="9">
        <f>$E$147</f>
        <v>20.833333333333332</v>
      </c>
      <c r="G10" s="10">
        <f t="shared" si="0"/>
        <v>833.33333333333326</v>
      </c>
    </row>
    <row r="11" spans="2:20" s="5" customFormat="1" ht="24.95" customHeight="1" x14ac:dyDescent="0.25">
      <c r="B11" s="185"/>
      <c r="C11" s="8" t="s">
        <v>14</v>
      </c>
      <c r="D11" s="186"/>
      <c r="E11" s="7">
        <v>40</v>
      </c>
      <c r="F11" s="9">
        <f>$E$147</f>
        <v>20.833333333333332</v>
      </c>
      <c r="G11" s="10">
        <f t="shared" si="0"/>
        <v>833.33333333333326</v>
      </c>
    </row>
    <row r="12" spans="2:20" s="5" customFormat="1" ht="24.95" customHeight="1" x14ac:dyDescent="0.25">
      <c r="B12" s="185"/>
      <c r="C12" s="8" t="s">
        <v>15</v>
      </c>
      <c r="D12" s="186"/>
      <c r="E12" s="7">
        <v>30</v>
      </c>
      <c r="F12" s="9">
        <f>$E$148</f>
        <v>17.12962962962963</v>
      </c>
      <c r="G12" s="10">
        <f t="shared" si="0"/>
        <v>513.88888888888891</v>
      </c>
    </row>
    <row r="13" spans="2:20" ht="24.95" customHeight="1" x14ac:dyDescent="0.25">
      <c r="B13" s="185"/>
      <c r="C13" s="11" t="s">
        <v>16</v>
      </c>
      <c r="D13" s="12"/>
      <c r="E13" s="159">
        <f>SUM(E5:E12)</f>
        <v>300</v>
      </c>
      <c r="F13" s="12"/>
      <c r="G13" s="94">
        <f>SUM(G5:G12)</f>
        <v>5972.2222222222208</v>
      </c>
    </row>
    <row r="14" spans="2:20" s="5" customFormat="1" ht="78" customHeight="1" x14ac:dyDescent="0.25">
      <c r="B14" s="185" t="s">
        <v>17</v>
      </c>
      <c r="C14" s="88" t="s">
        <v>173</v>
      </c>
      <c r="D14" s="186" t="s">
        <v>7</v>
      </c>
      <c r="E14" s="6"/>
      <c r="F14" s="6"/>
      <c r="G14" s="6"/>
    </row>
    <row r="15" spans="2:20" s="5" customFormat="1" ht="24.95" customHeight="1" x14ac:dyDescent="0.25">
      <c r="B15" s="185"/>
      <c r="C15" s="8" t="s">
        <v>96</v>
      </c>
      <c r="D15" s="186"/>
      <c r="E15" s="7">
        <v>50</v>
      </c>
      <c r="F15" s="9">
        <f>$E$147</f>
        <v>20.833333333333332</v>
      </c>
      <c r="G15" s="95">
        <f>E15*F15</f>
        <v>1041.6666666666665</v>
      </c>
    </row>
    <row r="16" spans="2:20" s="5" customFormat="1" ht="24.95" customHeight="1" x14ac:dyDescent="0.25">
      <c r="B16" s="185"/>
      <c r="C16" s="8" t="s">
        <v>97</v>
      </c>
      <c r="D16" s="186"/>
      <c r="E16" s="7">
        <v>20</v>
      </c>
      <c r="F16" s="9">
        <f>$E$148</f>
        <v>17.12962962962963</v>
      </c>
      <c r="G16" s="95">
        <f>E16*F16</f>
        <v>342.59259259259261</v>
      </c>
    </row>
    <row r="17" spans="2:21" ht="21" customHeight="1" x14ac:dyDescent="0.25">
      <c r="B17" s="185"/>
      <c r="C17" s="11" t="s">
        <v>16</v>
      </c>
      <c r="D17" s="14"/>
      <c r="E17" s="159">
        <f>SUM(E15:E16)</f>
        <v>70</v>
      </c>
      <c r="F17" s="12"/>
      <c r="G17" s="94">
        <f>SUM(G15:G16)</f>
        <v>1384.2592592592591</v>
      </c>
    </row>
    <row r="18" spans="2:21" ht="33" customHeight="1" x14ac:dyDescent="0.25">
      <c r="B18" s="2"/>
      <c r="C18" s="189" t="s">
        <v>153</v>
      </c>
      <c r="D18" s="189"/>
      <c r="E18" s="189"/>
      <c r="F18" s="189"/>
      <c r="G18" s="189"/>
    </row>
    <row r="19" spans="2:21" s="5" customFormat="1" ht="41.85" customHeight="1" x14ac:dyDescent="0.25">
      <c r="B19" s="3" t="s">
        <v>1</v>
      </c>
      <c r="C19" s="3" t="s">
        <v>94</v>
      </c>
      <c r="D19" s="3" t="s">
        <v>2</v>
      </c>
      <c r="E19" s="3" t="s">
        <v>3</v>
      </c>
      <c r="F19" s="3" t="s">
        <v>4</v>
      </c>
      <c r="G19" s="4" t="s">
        <v>5</v>
      </c>
      <c r="T19" s="5" t="s">
        <v>202</v>
      </c>
      <c r="U19" s="5">
        <f>E21+E26+E30+E34+E36+E39+E41+E44+E46+E50+E51+E52+E55+E56+E57+E58+E59+E62+E64+E67+E69+E72</f>
        <v>405</v>
      </c>
    </row>
    <row r="20" spans="2:21" ht="69.599999999999994" customHeight="1" x14ac:dyDescent="0.25">
      <c r="B20" s="191" t="s">
        <v>19</v>
      </c>
      <c r="C20" s="88" t="s">
        <v>174</v>
      </c>
      <c r="D20" s="199" t="s">
        <v>7</v>
      </c>
      <c r="E20" s="38"/>
      <c r="F20" s="38"/>
      <c r="G20" s="38"/>
      <c r="T20" s="1" t="s">
        <v>203</v>
      </c>
      <c r="U20" s="1">
        <f>E22+E23+E27+E31+E35+E40+E45+E63+E68</f>
        <v>230</v>
      </c>
    </row>
    <row r="21" spans="2:21" s="5" customFormat="1" ht="24.95" customHeight="1" x14ac:dyDescent="0.25">
      <c r="B21" s="191"/>
      <c r="C21" s="8" t="s">
        <v>10</v>
      </c>
      <c r="D21" s="199"/>
      <c r="E21" s="7">
        <v>30</v>
      </c>
      <c r="F21" s="9">
        <f>$E$147</f>
        <v>20.833333333333332</v>
      </c>
      <c r="G21" s="10">
        <f t="shared" ref="G21:G22" si="1">E21*F21</f>
        <v>625</v>
      </c>
    </row>
    <row r="22" spans="2:21" s="5" customFormat="1" ht="24.95" customHeight="1" x14ac:dyDescent="0.25">
      <c r="B22" s="191"/>
      <c r="C22" s="8" t="s">
        <v>11</v>
      </c>
      <c r="D22" s="199"/>
      <c r="E22" s="7">
        <v>30</v>
      </c>
      <c r="F22" s="9">
        <f>$E$148</f>
        <v>17.12962962962963</v>
      </c>
      <c r="G22" s="10">
        <f t="shared" si="1"/>
        <v>513.88888888888891</v>
      </c>
    </row>
    <row r="23" spans="2:21" s="5" customFormat="1" ht="24.95" customHeight="1" x14ac:dyDescent="0.25">
      <c r="B23" s="191"/>
      <c r="C23" s="8" t="s">
        <v>106</v>
      </c>
      <c r="D23" s="199"/>
      <c r="E23" s="7">
        <v>20</v>
      </c>
      <c r="F23" s="9">
        <f>$E$148</f>
        <v>17.12962962962963</v>
      </c>
      <c r="G23" s="10">
        <f>E23*F23</f>
        <v>342.59259259259261</v>
      </c>
    </row>
    <row r="24" spans="2:21" ht="24.95" customHeight="1" x14ac:dyDescent="0.25">
      <c r="B24" s="191"/>
      <c r="C24" s="23" t="s">
        <v>16</v>
      </c>
      <c r="D24" s="24"/>
      <c r="E24" s="160">
        <f>SUM(E21:E23)</f>
        <v>80</v>
      </c>
      <c r="F24" s="24"/>
      <c r="G24" s="25">
        <f>SUM(G21:G23)</f>
        <v>1481.4814814814815</v>
      </c>
    </row>
    <row r="25" spans="2:21" ht="37.15" customHeight="1" x14ac:dyDescent="0.25">
      <c r="B25" s="191" t="s">
        <v>21</v>
      </c>
      <c r="C25" s="88" t="s">
        <v>166</v>
      </c>
      <c r="D25" s="191" t="s">
        <v>7</v>
      </c>
      <c r="E25" s="180"/>
      <c r="F25" s="180"/>
      <c r="G25" s="180"/>
    </row>
    <row r="26" spans="2:21" ht="22.5" customHeight="1" x14ac:dyDescent="0.25">
      <c r="B26" s="191"/>
      <c r="C26" s="8" t="s">
        <v>13</v>
      </c>
      <c r="D26" s="191"/>
      <c r="E26" s="7">
        <v>30</v>
      </c>
      <c r="F26" s="21">
        <f>$E$147</f>
        <v>20.833333333333332</v>
      </c>
      <c r="G26" s="22">
        <f>F26*E26</f>
        <v>625</v>
      </c>
    </row>
    <row r="27" spans="2:21" ht="24.95" customHeight="1" x14ac:dyDescent="0.25">
      <c r="B27" s="191"/>
      <c r="C27" s="8" t="s">
        <v>150</v>
      </c>
      <c r="D27" s="191"/>
      <c r="E27" s="7">
        <v>20</v>
      </c>
      <c r="F27" s="21">
        <f>$E$148</f>
        <v>17.12962962962963</v>
      </c>
      <c r="G27" s="22">
        <f t="shared" ref="G27" si="2">F27*E27</f>
        <v>342.59259259259261</v>
      </c>
    </row>
    <row r="28" spans="2:21" ht="19.899999999999999" customHeight="1" x14ac:dyDescent="0.25">
      <c r="B28" s="191"/>
      <c r="C28" s="23" t="s">
        <v>16</v>
      </c>
      <c r="D28" s="24"/>
      <c r="E28" s="160">
        <f>SUM(E26:E27)</f>
        <v>50</v>
      </c>
      <c r="F28" s="24"/>
      <c r="G28" s="25">
        <f>SUM(G26:G27)</f>
        <v>967.59259259259261</v>
      </c>
    </row>
    <row r="29" spans="2:21" ht="39" customHeight="1" x14ac:dyDescent="0.25">
      <c r="B29" s="191" t="s">
        <v>116</v>
      </c>
      <c r="C29" s="88" t="s">
        <v>175</v>
      </c>
      <c r="D29" s="191" t="s">
        <v>7</v>
      </c>
      <c r="E29" s="180"/>
      <c r="F29" s="180"/>
      <c r="G29" s="180"/>
    </row>
    <row r="30" spans="2:21" ht="25.15" customHeight="1" x14ac:dyDescent="0.25">
      <c r="B30" s="191"/>
      <c r="C30" s="8" t="s">
        <v>96</v>
      </c>
      <c r="D30" s="191"/>
      <c r="E30" s="180">
        <v>40</v>
      </c>
      <c r="F30" s="21">
        <f>$E$147</f>
        <v>20.833333333333332</v>
      </c>
      <c r="G30" s="22">
        <f t="shared" ref="G30:G31" si="3">F30*E30</f>
        <v>833.33333333333326</v>
      </c>
    </row>
    <row r="31" spans="2:21" ht="25.15" customHeight="1" x14ac:dyDescent="0.25">
      <c r="B31" s="191"/>
      <c r="C31" s="8" t="s">
        <v>97</v>
      </c>
      <c r="D31" s="191"/>
      <c r="E31" s="180">
        <v>30</v>
      </c>
      <c r="F31" s="21">
        <f>$E$148</f>
        <v>17.12962962962963</v>
      </c>
      <c r="G31" s="22">
        <f t="shared" si="3"/>
        <v>513.88888888888891</v>
      </c>
    </row>
    <row r="32" spans="2:21" ht="19.899999999999999" customHeight="1" x14ac:dyDescent="0.25">
      <c r="B32" s="191"/>
      <c r="C32" s="23" t="s">
        <v>16</v>
      </c>
      <c r="D32" s="24"/>
      <c r="E32" s="160">
        <f>SUM(E30:E31)</f>
        <v>70</v>
      </c>
      <c r="F32" s="24"/>
      <c r="G32" s="25">
        <f>SUM(G30:G31)</f>
        <v>1347.2222222222222</v>
      </c>
    </row>
    <row r="33" spans="2:7" ht="65.25" customHeight="1" x14ac:dyDescent="0.25">
      <c r="B33" s="191" t="s">
        <v>154</v>
      </c>
      <c r="C33" s="88" t="s">
        <v>176</v>
      </c>
      <c r="D33" s="191" t="s">
        <v>7</v>
      </c>
      <c r="E33" s="180"/>
      <c r="F33" s="180"/>
      <c r="G33" s="180"/>
    </row>
    <row r="34" spans="2:7" ht="22.5" customHeight="1" x14ac:dyDescent="0.25">
      <c r="B34" s="191"/>
      <c r="C34" s="8" t="s">
        <v>14</v>
      </c>
      <c r="D34" s="191"/>
      <c r="E34" s="180">
        <v>30</v>
      </c>
      <c r="F34" s="21">
        <f>$E$147</f>
        <v>20.833333333333332</v>
      </c>
      <c r="G34" s="22">
        <f>F34*E34</f>
        <v>625</v>
      </c>
    </row>
    <row r="35" spans="2:7" ht="24.95" customHeight="1" x14ac:dyDescent="0.25">
      <c r="B35" s="191"/>
      <c r="C35" s="8" t="s">
        <v>15</v>
      </c>
      <c r="D35" s="191"/>
      <c r="E35" s="180">
        <v>20</v>
      </c>
      <c r="F35" s="21">
        <f>$E$148</f>
        <v>17.12962962962963</v>
      </c>
      <c r="G35" s="22">
        <f t="shared" ref="G35:G36" si="4">F35*E35</f>
        <v>342.59259259259261</v>
      </c>
    </row>
    <row r="36" spans="2:7" ht="24.95" customHeight="1" x14ac:dyDescent="0.25">
      <c r="B36" s="191"/>
      <c r="C36" s="8" t="s">
        <v>87</v>
      </c>
      <c r="D36" s="191"/>
      <c r="E36" s="180">
        <v>20</v>
      </c>
      <c r="F36" s="21">
        <f>$E$147</f>
        <v>20.833333333333332</v>
      </c>
      <c r="G36" s="22">
        <f t="shared" si="4"/>
        <v>416.66666666666663</v>
      </c>
    </row>
    <row r="37" spans="2:7" ht="19.899999999999999" customHeight="1" x14ac:dyDescent="0.25">
      <c r="B37" s="191"/>
      <c r="C37" s="23" t="s">
        <v>16</v>
      </c>
      <c r="D37" s="24"/>
      <c r="E37" s="160">
        <f>SUM(E34:E36)</f>
        <v>70</v>
      </c>
      <c r="F37" s="24"/>
      <c r="G37" s="25">
        <f>SUM(G34:G36)</f>
        <v>1384.2592592592591</v>
      </c>
    </row>
    <row r="38" spans="2:7" ht="39" customHeight="1" x14ac:dyDescent="0.25">
      <c r="B38" s="192" t="s">
        <v>155</v>
      </c>
      <c r="C38" s="88" t="s">
        <v>165</v>
      </c>
      <c r="D38" s="192" t="s">
        <v>7</v>
      </c>
      <c r="E38" s="181"/>
      <c r="F38" s="181"/>
      <c r="G38" s="181"/>
    </row>
    <row r="39" spans="2:7" ht="22.5" customHeight="1" x14ac:dyDescent="0.25">
      <c r="B39" s="193"/>
      <c r="C39" s="8" t="s">
        <v>14</v>
      </c>
      <c r="D39" s="193"/>
      <c r="E39" s="180">
        <v>20</v>
      </c>
      <c r="F39" s="21">
        <f>$E$147</f>
        <v>20.833333333333332</v>
      </c>
      <c r="G39" s="22">
        <f>F39*E39</f>
        <v>416.66666666666663</v>
      </c>
    </row>
    <row r="40" spans="2:7" ht="24.95" customHeight="1" x14ac:dyDescent="0.25">
      <c r="B40" s="193"/>
      <c r="C40" s="8" t="s">
        <v>15</v>
      </c>
      <c r="D40" s="193"/>
      <c r="E40" s="180">
        <v>40</v>
      </c>
      <c r="F40" s="21">
        <f>$E$148</f>
        <v>17.12962962962963</v>
      </c>
      <c r="G40" s="22">
        <f t="shared" ref="G40:G41" si="5">F40*E40</f>
        <v>685.18518518518522</v>
      </c>
    </row>
    <row r="41" spans="2:7" ht="24.95" customHeight="1" x14ac:dyDescent="0.25">
      <c r="B41" s="193"/>
      <c r="C41" s="8" t="s">
        <v>87</v>
      </c>
      <c r="D41" s="194"/>
      <c r="E41" s="180">
        <v>10</v>
      </c>
      <c r="F41" s="21">
        <f>$E$147</f>
        <v>20.833333333333332</v>
      </c>
      <c r="G41" s="22">
        <f t="shared" si="5"/>
        <v>208.33333333333331</v>
      </c>
    </row>
    <row r="42" spans="2:7" ht="19.899999999999999" customHeight="1" x14ac:dyDescent="0.25">
      <c r="B42" s="194"/>
      <c r="C42" s="23" t="s">
        <v>16</v>
      </c>
      <c r="D42" s="24"/>
      <c r="E42" s="160">
        <f>SUM(E39:E41)</f>
        <v>70</v>
      </c>
      <c r="F42" s="24"/>
      <c r="G42" s="25">
        <f>SUM(G39:G41)</f>
        <v>1310.185185185185</v>
      </c>
    </row>
    <row r="43" spans="2:7" ht="39" customHeight="1" x14ac:dyDescent="0.25">
      <c r="B43" s="192" t="s">
        <v>156</v>
      </c>
      <c r="C43" s="88" t="s">
        <v>177</v>
      </c>
      <c r="D43" s="192" t="s">
        <v>7</v>
      </c>
      <c r="E43" s="181"/>
      <c r="F43" s="181"/>
      <c r="G43" s="181"/>
    </row>
    <row r="44" spans="2:7" ht="22.5" customHeight="1" x14ac:dyDescent="0.25">
      <c r="B44" s="193"/>
      <c r="C44" s="8" t="s">
        <v>14</v>
      </c>
      <c r="D44" s="193"/>
      <c r="E44" s="180">
        <v>10</v>
      </c>
      <c r="F44" s="21">
        <f>$E$147</f>
        <v>20.833333333333332</v>
      </c>
      <c r="G44" s="22">
        <f>F44*E44</f>
        <v>208.33333333333331</v>
      </c>
    </row>
    <row r="45" spans="2:7" ht="24.95" customHeight="1" x14ac:dyDescent="0.25">
      <c r="B45" s="193"/>
      <c r="C45" s="8" t="s">
        <v>15</v>
      </c>
      <c r="D45" s="193"/>
      <c r="E45" s="180">
        <v>10</v>
      </c>
      <c r="F45" s="21">
        <f>$E$148</f>
        <v>17.12962962962963</v>
      </c>
      <c r="G45" s="22">
        <f t="shared" ref="G45:G46" si="6">F45*E45</f>
        <v>171.2962962962963</v>
      </c>
    </row>
    <row r="46" spans="2:7" ht="24.95" customHeight="1" x14ac:dyDescent="0.25">
      <c r="B46" s="193"/>
      <c r="C46" s="8" t="s">
        <v>87</v>
      </c>
      <c r="D46" s="194"/>
      <c r="E46" s="180">
        <v>10</v>
      </c>
      <c r="F46" s="21">
        <f>$E$147</f>
        <v>20.833333333333332</v>
      </c>
      <c r="G46" s="22">
        <f t="shared" si="6"/>
        <v>208.33333333333331</v>
      </c>
    </row>
    <row r="47" spans="2:7" ht="19.899999999999999" customHeight="1" x14ac:dyDescent="0.25">
      <c r="B47" s="194"/>
      <c r="C47" s="23" t="s">
        <v>16</v>
      </c>
      <c r="D47" s="24"/>
      <c r="E47" s="160">
        <f>SUM(E44:E46)</f>
        <v>30</v>
      </c>
      <c r="F47" s="24"/>
      <c r="G47" s="25">
        <f>SUM(G44:G46)</f>
        <v>587.96296296296293</v>
      </c>
    </row>
    <row r="48" spans="2:7" s="5" customFormat="1" ht="41.85" customHeight="1" x14ac:dyDescent="0.25">
      <c r="B48" s="40" t="s">
        <v>1</v>
      </c>
      <c r="C48" s="3" t="s">
        <v>94</v>
      </c>
      <c r="D48" s="40" t="s">
        <v>2</v>
      </c>
      <c r="E48" s="40" t="s">
        <v>3</v>
      </c>
      <c r="F48" s="40" t="s">
        <v>4</v>
      </c>
      <c r="G48" s="41" t="s">
        <v>5</v>
      </c>
    </row>
    <row r="49" spans="2:7" ht="39" customHeight="1" x14ac:dyDescent="0.25">
      <c r="B49" s="192" t="s">
        <v>157</v>
      </c>
      <c r="C49" s="88" t="s">
        <v>159</v>
      </c>
      <c r="D49" s="192" t="s">
        <v>7</v>
      </c>
      <c r="E49" s="181"/>
      <c r="F49" s="181"/>
      <c r="G49" s="181"/>
    </row>
    <row r="50" spans="2:7" ht="22.5" customHeight="1" x14ac:dyDescent="0.25">
      <c r="B50" s="193"/>
      <c r="C50" s="8" t="s">
        <v>96</v>
      </c>
      <c r="D50" s="193"/>
      <c r="E50" s="180">
        <v>30</v>
      </c>
      <c r="F50" s="21">
        <f>$E$147</f>
        <v>20.833333333333332</v>
      </c>
      <c r="G50" s="22">
        <f>F50*E50</f>
        <v>625</v>
      </c>
    </row>
    <row r="51" spans="2:7" ht="24.95" customHeight="1" x14ac:dyDescent="0.25">
      <c r="B51" s="193"/>
      <c r="C51" s="8" t="s">
        <v>14</v>
      </c>
      <c r="D51" s="193"/>
      <c r="E51" s="180">
        <v>5</v>
      </c>
      <c r="F51" s="21">
        <f>$E$147</f>
        <v>20.833333333333332</v>
      </c>
      <c r="G51" s="22">
        <f t="shared" ref="G51:G52" si="7">F51*E51</f>
        <v>104.16666666666666</v>
      </c>
    </row>
    <row r="52" spans="2:7" ht="24.95" customHeight="1" x14ac:dyDescent="0.25">
      <c r="B52" s="193"/>
      <c r="C52" s="8" t="s">
        <v>13</v>
      </c>
      <c r="D52" s="194"/>
      <c r="E52" s="180">
        <v>5</v>
      </c>
      <c r="F52" s="21">
        <f>$E$147</f>
        <v>20.833333333333332</v>
      </c>
      <c r="G52" s="22">
        <f t="shared" si="7"/>
        <v>104.16666666666666</v>
      </c>
    </row>
    <row r="53" spans="2:7" ht="19.899999999999999" customHeight="1" x14ac:dyDescent="0.25">
      <c r="B53" s="194"/>
      <c r="C53" s="23" t="s">
        <v>16</v>
      </c>
      <c r="D53" s="24"/>
      <c r="E53" s="160">
        <f>SUM(E50:E52)</f>
        <v>40</v>
      </c>
      <c r="F53" s="24"/>
      <c r="G53" s="25">
        <f>SUM(G50:G52)</f>
        <v>833.33333333333326</v>
      </c>
    </row>
    <row r="54" spans="2:7" ht="57.6" customHeight="1" x14ac:dyDescent="0.25">
      <c r="B54" s="192" t="s">
        <v>158</v>
      </c>
      <c r="C54" s="88" t="s">
        <v>178</v>
      </c>
      <c r="D54" s="192" t="s">
        <v>7</v>
      </c>
      <c r="E54" s="181"/>
      <c r="F54" s="181"/>
      <c r="G54" s="181"/>
    </row>
    <row r="55" spans="2:7" ht="22.5" customHeight="1" x14ac:dyDescent="0.25">
      <c r="B55" s="193"/>
      <c r="C55" s="8" t="s">
        <v>96</v>
      </c>
      <c r="D55" s="193"/>
      <c r="E55" s="180">
        <v>10</v>
      </c>
      <c r="F55" s="21">
        <f>$E$147</f>
        <v>20.833333333333332</v>
      </c>
      <c r="G55" s="22">
        <f>F55*E55</f>
        <v>208.33333333333331</v>
      </c>
    </row>
    <row r="56" spans="2:7" s="5" customFormat="1" ht="24.95" customHeight="1" x14ac:dyDescent="0.25">
      <c r="B56" s="193"/>
      <c r="C56" s="8" t="s">
        <v>8</v>
      </c>
      <c r="D56" s="193"/>
      <c r="E56" s="7">
        <v>10</v>
      </c>
      <c r="F56" s="9">
        <f>$E$147</f>
        <v>20.833333333333332</v>
      </c>
      <c r="G56" s="10">
        <f t="shared" ref="G56:G57" si="8">E56*F56</f>
        <v>208.33333333333331</v>
      </c>
    </row>
    <row r="57" spans="2:7" s="5" customFormat="1" ht="24.95" customHeight="1" x14ac:dyDescent="0.25">
      <c r="B57" s="193"/>
      <c r="C57" s="8" t="s">
        <v>10</v>
      </c>
      <c r="D57" s="193"/>
      <c r="E57" s="7">
        <v>10</v>
      </c>
      <c r="F57" s="9">
        <f>$E$147</f>
        <v>20.833333333333332</v>
      </c>
      <c r="G57" s="10">
        <f t="shared" si="8"/>
        <v>208.33333333333331</v>
      </c>
    </row>
    <row r="58" spans="2:7" ht="24.95" customHeight="1" x14ac:dyDescent="0.25">
      <c r="B58" s="193"/>
      <c r="C58" s="8" t="s">
        <v>14</v>
      </c>
      <c r="D58" s="193"/>
      <c r="E58" s="180">
        <v>10</v>
      </c>
      <c r="F58" s="21">
        <f>$E$147</f>
        <v>20.833333333333332</v>
      </c>
      <c r="G58" s="22">
        <f t="shared" ref="G58:G59" si="9">F58*E58</f>
        <v>208.33333333333331</v>
      </c>
    </row>
    <row r="59" spans="2:7" ht="24.95" customHeight="1" x14ac:dyDescent="0.25">
      <c r="B59" s="193"/>
      <c r="C59" s="8" t="s">
        <v>13</v>
      </c>
      <c r="D59" s="194"/>
      <c r="E59" s="180">
        <v>10</v>
      </c>
      <c r="F59" s="21">
        <f>$E$147</f>
        <v>20.833333333333332</v>
      </c>
      <c r="G59" s="22">
        <f t="shared" si="9"/>
        <v>208.33333333333331</v>
      </c>
    </row>
    <row r="60" spans="2:7" ht="19.899999999999999" customHeight="1" x14ac:dyDescent="0.25">
      <c r="B60" s="194"/>
      <c r="C60" s="23" t="s">
        <v>16</v>
      </c>
      <c r="D60" s="24"/>
      <c r="E60" s="160">
        <f>SUM(E55:E59)</f>
        <v>50</v>
      </c>
      <c r="F60" s="24"/>
      <c r="G60" s="25">
        <f>SUM(G55:G59)</f>
        <v>1041.6666666666665</v>
      </c>
    </row>
    <row r="61" spans="2:7" ht="57.6" customHeight="1" x14ac:dyDescent="0.25">
      <c r="B61" s="192" t="s">
        <v>180</v>
      </c>
      <c r="C61" s="88" t="s">
        <v>179</v>
      </c>
      <c r="D61" s="192" t="s">
        <v>7</v>
      </c>
      <c r="E61" s="181"/>
      <c r="F61" s="181"/>
      <c r="G61" s="181"/>
    </row>
    <row r="62" spans="2:7" ht="22.5" customHeight="1" x14ac:dyDescent="0.25">
      <c r="B62" s="193"/>
      <c r="C62" s="8" t="s">
        <v>14</v>
      </c>
      <c r="D62" s="193"/>
      <c r="E62" s="180">
        <v>30</v>
      </c>
      <c r="F62" s="21">
        <f>$E$147</f>
        <v>20.833333333333332</v>
      </c>
      <c r="G62" s="22">
        <f>F62*E62</f>
        <v>625</v>
      </c>
    </row>
    <row r="63" spans="2:7" ht="24.95" customHeight="1" x14ac:dyDescent="0.25">
      <c r="B63" s="193"/>
      <c r="C63" s="8" t="s">
        <v>15</v>
      </c>
      <c r="D63" s="193"/>
      <c r="E63" s="180">
        <v>30</v>
      </c>
      <c r="F63" s="21">
        <f>$E$148</f>
        <v>17.12962962962963</v>
      </c>
      <c r="G63" s="22">
        <f t="shared" ref="G63:G64" si="10">F63*E63</f>
        <v>513.88888888888891</v>
      </c>
    </row>
    <row r="64" spans="2:7" ht="24.95" customHeight="1" x14ac:dyDescent="0.25">
      <c r="B64" s="193"/>
      <c r="C64" s="8" t="s">
        <v>87</v>
      </c>
      <c r="D64" s="194"/>
      <c r="E64" s="180">
        <v>20</v>
      </c>
      <c r="F64" s="21">
        <f>$E$147</f>
        <v>20.833333333333332</v>
      </c>
      <c r="G64" s="22">
        <f t="shared" si="10"/>
        <v>416.66666666666663</v>
      </c>
    </row>
    <row r="65" spans="2:20" ht="19.899999999999999" customHeight="1" x14ac:dyDescent="0.25">
      <c r="B65" s="194"/>
      <c r="C65" s="23" t="s">
        <v>16</v>
      </c>
      <c r="D65" s="24"/>
      <c r="E65" s="160">
        <f>SUM(E62:E64)</f>
        <v>80</v>
      </c>
      <c r="F65" s="24"/>
      <c r="G65" s="25">
        <f>SUM(G62:G64)</f>
        <v>1555.5555555555557</v>
      </c>
    </row>
    <row r="66" spans="2:20" ht="57.6" customHeight="1" x14ac:dyDescent="0.25">
      <c r="B66" s="192" t="s">
        <v>199</v>
      </c>
      <c r="C66" s="88" t="s">
        <v>181</v>
      </c>
      <c r="D66" s="192" t="s">
        <v>7</v>
      </c>
      <c r="E66" s="181"/>
      <c r="F66" s="181"/>
      <c r="G66" s="181"/>
    </row>
    <row r="67" spans="2:20" ht="22.5" customHeight="1" x14ac:dyDescent="0.25">
      <c r="B67" s="193"/>
      <c r="C67" s="8" t="s">
        <v>14</v>
      </c>
      <c r="D67" s="193"/>
      <c r="E67" s="180">
        <v>30</v>
      </c>
      <c r="F67" s="21">
        <f>$E$147</f>
        <v>20.833333333333332</v>
      </c>
      <c r="G67" s="22">
        <f>F67*E67</f>
        <v>625</v>
      </c>
    </row>
    <row r="68" spans="2:20" ht="24.95" customHeight="1" x14ac:dyDescent="0.25">
      <c r="B68" s="193"/>
      <c r="C68" s="8" t="s">
        <v>15</v>
      </c>
      <c r="D68" s="193"/>
      <c r="E68" s="180">
        <v>30</v>
      </c>
      <c r="F68" s="21">
        <f>$E$148</f>
        <v>17.12962962962963</v>
      </c>
      <c r="G68" s="22">
        <f t="shared" ref="G68:G69" si="11">F68*E68</f>
        <v>513.88888888888891</v>
      </c>
    </row>
    <row r="69" spans="2:20" ht="24.95" customHeight="1" x14ac:dyDescent="0.25">
      <c r="B69" s="193"/>
      <c r="C69" s="8" t="s">
        <v>87</v>
      </c>
      <c r="D69" s="194"/>
      <c r="E69" s="180">
        <v>20</v>
      </c>
      <c r="F69" s="21">
        <f>$E$147</f>
        <v>20.833333333333332</v>
      </c>
      <c r="G69" s="22">
        <f t="shared" si="11"/>
        <v>416.66666666666663</v>
      </c>
    </row>
    <row r="70" spans="2:20" ht="19.899999999999999" customHeight="1" x14ac:dyDescent="0.25">
      <c r="B70" s="194"/>
      <c r="C70" s="23" t="s">
        <v>16</v>
      </c>
      <c r="D70" s="24"/>
      <c r="E70" s="160">
        <f>SUM(E67:E69)</f>
        <v>80</v>
      </c>
      <c r="F70" s="24"/>
      <c r="G70" s="25">
        <f>SUM(G67:G69)</f>
        <v>1555.5555555555557</v>
      </c>
    </row>
    <row r="71" spans="2:20" ht="59.45" customHeight="1" x14ac:dyDescent="0.25">
      <c r="B71" s="192" t="s">
        <v>200</v>
      </c>
      <c r="C71" s="88" t="s">
        <v>182</v>
      </c>
      <c r="D71" s="192" t="s">
        <v>7</v>
      </c>
      <c r="E71" s="181"/>
      <c r="F71" s="181"/>
      <c r="G71" s="181"/>
    </row>
    <row r="72" spans="2:20" ht="24.95" customHeight="1" x14ac:dyDescent="0.25">
      <c r="B72" s="193"/>
      <c r="C72" s="8" t="s">
        <v>13</v>
      </c>
      <c r="D72" s="193"/>
      <c r="E72" s="180">
        <v>15</v>
      </c>
      <c r="F72" s="21">
        <f>$E$147</f>
        <v>20.833333333333332</v>
      </c>
      <c r="G72" s="22">
        <f t="shared" ref="G72" si="12">F72*E72</f>
        <v>312.5</v>
      </c>
    </row>
    <row r="73" spans="2:20" ht="19.899999999999999" customHeight="1" x14ac:dyDescent="0.25">
      <c r="B73" s="194"/>
      <c r="C73" s="23" t="s">
        <v>16</v>
      </c>
      <c r="D73" s="24"/>
      <c r="E73" s="160">
        <f>SUM(E72:E72)</f>
        <v>15</v>
      </c>
      <c r="F73" s="24"/>
      <c r="G73" s="25">
        <f>SUM(G72:G72)</f>
        <v>312.5</v>
      </c>
    </row>
    <row r="74" spans="2:20" ht="34.9" customHeight="1" x14ac:dyDescent="0.25">
      <c r="B74" s="39"/>
      <c r="C74" s="189" t="s">
        <v>160</v>
      </c>
      <c r="D74" s="189"/>
      <c r="E74" s="189"/>
      <c r="F74" s="189"/>
      <c r="G74" s="189"/>
    </row>
    <row r="75" spans="2:20" s="5" customFormat="1" ht="36.75" customHeight="1" x14ac:dyDescent="0.25">
      <c r="B75" s="40" t="s">
        <v>1</v>
      </c>
      <c r="C75" s="3" t="s">
        <v>94</v>
      </c>
      <c r="D75" s="40" t="s">
        <v>2</v>
      </c>
      <c r="E75" s="40" t="s">
        <v>3</v>
      </c>
      <c r="F75" s="40" t="s">
        <v>4</v>
      </c>
      <c r="G75" s="41" t="s">
        <v>5</v>
      </c>
    </row>
    <row r="76" spans="2:20" s="5" customFormat="1" ht="46.9" customHeight="1" x14ac:dyDescent="0.25">
      <c r="B76" s="191" t="s">
        <v>22</v>
      </c>
      <c r="C76" s="88" t="s">
        <v>183</v>
      </c>
      <c r="D76" s="191" t="s">
        <v>7</v>
      </c>
      <c r="E76" s="38"/>
      <c r="F76" s="38"/>
      <c r="G76" s="38"/>
      <c r="S76" s="5" t="s">
        <v>202</v>
      </c>
      <c r="T76" s="5">
        <f>E77+E78+E79+E80+E83+E84+E85+E86+E89+E90+E99+E102+E103+E105+E108+E109+E110+E112</f>
        <v>325</v>
      </c>
    </row>
    <row r="77" spans="2:20" s="5" customFormat="1" ht="24.95" customHeight="1" x14ac:dyDescent="0.25">
      <c r="B77" s="191"/>
      <c r="C77" s="8" t="s">
        <v>8</v>
      </c>
      <c r="D77" s="191"/>
      <c r="E77" s="7">
        <v>10</v>
      </c>
      <c r="F77" s="9">
        <f>$E$147</f>
        <v>20.833333333333332</v>
      </c>
      <c r="G77" s="10">
        <f t="shared" ref="G77:G80" si="13">E77*F77</f>
        <v>208.33333333333331</v>
      </c>
      <c r="S77" s="5" t="s">
        <v>203</v>
      </c>
      <c r="T77" s="5">
        <f>E91+E92+E96+E97+E98+E104+E111</f>
        <v>315</v>
      </c>
    </row>
    <row r="78" spans="2:20" s="5" customFormat="1" ht="24.95" customHeight="1" x14ac:dyDescent="0.25">
      <c r="B78" s="191"/>
      <c r="C78" s="8" t="s">
        <v>10</v>
      </c>
      <c r="D78" s="191"/>
      <c r="E78" s="7">
        <v>10</v>
      </c>
      <c r="F78" s="9">
        <f>$E$147</f>
        <v>20.833333333333332</v>
      </c>
      <c r="G78" s="10">
        <f t="shared" si="13"/>
        <v>208.33333333333331</v>
      </c>
    </row>
    <row r="79" spans="2:20" s="5" customFormat="1" ht="24.95" customHeight="1" x14ac:dyDescent="0.25">
      <c r="B79" s="191"/>
      <c r="C79" s="8" t="s">
        <v>96</v>
      </c>
      <c r="D79" s="191"/>
      <c r="E79" s="7">
        <v>10</v>
      </c>
      <c r="F79" s="9">
        <f>$E$147</f>
        <v>20.833333333333332</v>
      </c>
      <c r="G79" s="10">
        <f t="shared" si="13"/>
        <v>208.33333333333331</v>
      </c>
    </row>
    <row r="80" spans="2:20" s="5" customFormat="1" ht="24.95" customHeight="1" x14ac:dyDescent="0.25">
      <c r="B80" s="191"/>
      <c r="C80" s="8" t="s">
        <v>13</v>
      </c>
      <c r="D80" s="191"/>
      <c r="E80" s="7">
        <v>10</v>
      </c>
      <c r="F80" s="9">
        <f>$E$147</f>
        <v>20.833333333333332</v>
      </c>
      <c r="G80" s="10">
        <f t="shared" si="13"/>
        <v>208.33333333333331</v>
      </c>
    </row>
    <row r="81" spans="2:7" s="42" customFormat="1" ht="19.899999999999999" customHeight="1" x14ac:dyDescent="0.25">
      <c r="B81" s="191"/>
      <c r="C81" s="23" t="s">
        <v>16</v>
      </c>
      <c r="D81" s="24"/>
      <c r="E81" s="24">
        <f>SUM(E77:E80)</f>
        <v>40</v>
      </c>
      <c r="F81" s="24"/>
      <c r="G81" s="25">
        <f>SUM(G77:G80)</f>
        <v>833.33333333333326</v>
      </c>
    </row>
    <row r="82" spans="2:7" s="5" customFormat="1" ht="58.15" customHeight="1" x14ac:dyDescent="0.25">
      <c r="B82" s="191" t="s">
        <v>23</v>
      </c>
      <c r="C82" s="88" t="s">
        <v>184</v>
      </c>
      <c r="D82" s="191" t="s">
        <v>7</v>
      </c>
      <c r="E82" s="38"/>
      <c r="F82" s="38"/>
      <c r="G82" s="38"/>
    </row>
    <row r="83" spans="2:7" s="5" customFormat="1" ht="24.95" customHeight="1" x14ac:dyDescent="0.25">
      <c r="B83" s="191"/>
      <c r="C83" s="8" t="s">
        <v>8</v>
      </c>
      <c r="D83" s="191"/>
      <c r="E83" s="7">
        <v>10</v>
      </c>
      <c r="F83" s="9">
        <f>$E$147</f>
        <v>20.833333333333332</v>
      </c>
      <c r="G83" s="10">
        <f t="shared" ref="G83:G86" si="14">E83*F83</f>
        <v>208.33333333333331</v>
      </c>
    </row>
    <row r="84" spans="2:7" s="5" customFormat="1" ht="24.95" customHeight="1" x14ac:dyDescent="0.25">
      <c r="B84" s="191"/>
      <c r="C84" s="8" t="s">
        <v>10</v>
      </c>
      <c r="D84" s="191"/>
      <c r="E84" s="7">
        <v>10</v>
      </c>
      <c r="F84" s="9">
        <f>$E$147</f>
        <v>20.833333333333332</v>
      </c>
      <c r="G84" s="10">
        <f t="shared" si="14"/>
        <v>208.33333333333331</v>
      </c>
    </row>
    <row r="85" spans="2:7" s="5" customFormat="1" ht="24.95" customHeight="1" x14ac:dyDescent="0.25">
      <c r="B85" s="191"/>
      <c r="C85" s="8" t="s">
        <v>96</v>
      </c>
      <c r="D85" s="191"/>
      <c r="E85" s="7">
        <v>10</v>
      </c>
      <c r="F85" s="9">
        <f>$E$147</f>
        <v>20.833333333333332</v>
      </c>
      <c r="G85" s="10">
        <f t="shared" si="14"/>
        <v>208.33333333333331</v>
      </c>
    </row>
    <row r="86" spans="2:7" s="5" customFormat="1" ht="24.95" customHeight="1" x14ac:dyDescent="0.25">
      <c r="B86" s="191"/>
      <c r="C86" s="8" t="s">
        <v>13</v>
      </c>
      <c r="D86" s="191"/>
      <c r="E86" s="7">
        <v>10</v>
      </c>
      <c r="F86" s="9">
        <f>$E$147</f>
        <v>20.833333333333332</v>
      </c>
      <c r="G86" s="10">
        <f t="shared" si="14"/>
        <v>208.33333333333331</v>
      </c>
    </row>
    <row r="87" spans="2:7" s="42" customFormat="1" ht="19.899999999999999" customHeight="1" x14ac:dyDescent="0.25">
      <c r="B87" s="191"/>
      <c r="C87" s="23" t="s">
        <v>16</v>
      </c>
      <c r="D87" s="24"/>
      <c r="E87" s="24">
        <f>SUM(E83:E86)</f>
        <v>40</v>
      </c>
      <c r="F87" s="24"/>
      <c r="G87" s="25">
        <f>SUM(G83:G86)</f>
        <v>833.33333333333326</v>
      </c>
    </row>
    <row r="88" spans="2:7" s="5" customFormat="1" ht="38.450000000000003" customHeight="1" x14ac:dyDescent="0.25">
      <c r="B88" s="191" t="s">
        <v>24</v>
      </c>
      <c r="C88" s="88" t="s">
        <v>109</v>
      </c>
      <c r="D88" s="192" t="s">
        <v>7</v>
      </c>
      <c r="E88" s="38"/>
      <c r="F88" s="38"/>
      <c r="G88" s="38"/>
    </row>
    <row r="89" spans="2:7" s="5" customFormat="1" ht="19.899999999999999" customHeight="1" x14ac:dyDescent="0.25">
      <c r="B89" s="191"/>
      <c r="C89" s="20" t="s">
        <v>14</v>
      </c>
      <c r="D89" s="193"/>
      <c r="E89" s="180">
        <v>40</v>
      </c>
      <c r="F89" s="21">
        <f>$E$147</f>
        <v>20.833333333333332</v>
      </c>
      <c r="G89" s="22">
        <f>F89*E89</f>
        <v>833.33333333333326</v>
      </c>
    </row>
    <row r="90" spans="2:7" s="5" customFormat="1" ht="19.899999999999999" customHeight="1" x14ac:dyDescent="0.25">
      <c r="B90" s="191"/>
      <c r="C90" s="20" t="s">
        <v>87</v>
      </c>
      <c r="D90" s="193"/>
      <c r="E90" s="180">
        <v>40</v>
      </c>
      <c r="F90" s="21">
        <f>$E$147</f>
        <v>20.833333333333332</v>
      </c>
      <c r="G90" s="22">
        <f>F90*E90</f>
        <v>833.33333333333326</v>
      </c>
    </row>
    <row r="91" spans="2:7" s="5" customFormat="1" ht="19.899999999999999" customHeight="1" x14ac:dyDescent="0.25">
      <c r="B91" s="191"/>
      <c r="C91" s="20" t="s">
        <v>15</v>
      </c>
      <c r="D91" s="193"/>
      <c r="E91" s="180">
        <v>30</v>
      </c>
      <c r="F91" s="21">
        <f>$E$148</f>
        <v>17.12962962962963</v>
      </c>
      <c r="G91" s="22">
        <f>F91*E91</f>
        <v>513.88888888888891</v>
      </c>
    </row>
    <row r="92" spans="2:7" s="5" customFormat="1" ht="19.899999999999999" customHeight="1" x14ac:dyDescent="0.25">
      <c r="B92" s="191"/>
      <c r="C92" s="20" t="s">
        <v>107</v>
      </c>
      <c r="D92" s="193"/>
      <c r="E92" s="180">
        <v>30</v>
      </c>
      <c r="F92" s="21">
        <f>$E$148</f>
        <v>17.12962962962963</v>
      </c>
      <c r="G92" s="22">
        <f>F92*E92</f>
        <v>513.88888888888891</v>
      </c>
    </row>
    <row r="93" spans="2:7" s="42" customFormat="1" ht="19.899999999999999" customHeight="1" x14ac:dyDescent="0.25">
      <c r="B93" s="191"/>
      <c r="C93" s="23" t="s">
        <v>16</v>
      </c>
      <c r="D93" s="24"/>
      <c r="E93" s="24">
        <f>SUM(E89:E92)</f>
        <v>140</v>
      </c>
      <c r="F93" s="24"/>
      <c r="G93" s="25">
        <f>SUM(G89:G92)</f>
        <v>2694.4444444444443</v>
      </c>
    </row>
    <row r="94" spans="2:7" s="5" customFormat="1" ht="41.85" customHeight="1" x14ac:dyDescent="0.25">
      <c r="B94" s="40" t="s">
        <v>1</v>
      </c>
      <c r="C94" s="3" t="s">
        <v>94</v>
      </c>
      <c r="D94" s="40" t="s">
        <v>2</v>
      </c>
      <c r="E94" s="40" t="s">
        <v>3</v>
      </c>
      <c r="F94" s="40" t="s">
        <v>4</v>
      </c>
      <c r="G94" s="41" t="s">
        <v>5</v>
      </c>
    </row>
    <row r="95" spans="2:7" s="5" customFormat="1" ht="47.45" customHeight="1" x14ac:dyDescent="0.25">
      <c r="B95" s="191" t="s">
        <v>25</v>
      </c>
      <c r="C95" s="88" t="s">
        <v>91</v>
      </c>
      <c r="D95" s="199" t="s">
        <v>7</v>
      </c>
      <c r="E95" s="180"/>
      <c r="F95" s="180"/>
      <c r="G95" s="180"/>
    </row>
    <row r="96" spans="2:7" s="5" customFormat="1" ht="19.899999999999999" customHeight="1" x14ac:dyDescent="0.25">
      <c r="B96" s="191"/>
      <c r="C96" s="20" t="s">
        <v>15</v>
      </c>
      <c r="D96" s="199"/>
      <c r="E96" s="180">
        <v>10</v>
      </c>
      <c r="F96" s="21">
        <f>$E$148</f>
        <v>17.12962962962963</v>
      </c>
      <c r="G96" s="22">
        <f>F96*E96</f>
        <v>171.2962962962963</v>
      </c>
    </row>
    <row r="97" spans="2:7" s="5" customFormat="1" ht="24.6" customHeight="1" x14ac:dyDescent="0.25">
      <c r="B97" s="191"/>
      <c r="C97" s="20" t="s">
        <v>33</v>
      </c>
      <c r="D97" s="199"/>
      <c r="E97" s="180">
        <v>110</v>
      </c>
      <c r="F97" s="21">
        <f>$E$148</f>
        <v>17.12962962962963</v>
      </c>
      <c r="G97" s="22">
        <f>F97*E97</f>
        <v>1884.2592592592594</v>
      </c>
    </row>
    <row r="98" spans="2:7" s="5" customFormat="1" ht="19.899999999999999" customHeight="1" x14ac:dyDescent="0.25">
      <c r="B98" s="191"/>
      <c r="C98" s="20" t="s">
        <v>34</v>
      </c>
      <c r="D98" s="199"/>
      <c r="E98" s="180">
        <v>110</v>
      </c>
      <c r="F98" s="21">
        <f>$E$148</f>
        <v>17.12962962962963</v>
      </c>
      <c r="G98" s="22">
        <f>F98*E98</f>
        <v>1884.2592592592594</v>
      </c>
    </row>
    <row r="99" spans="2:7" s="5" customFormat="1" ht="19.899999999999999" customHeight="1" x14ac:dyDescent="0.25">
      <c r="B99" s="191"/>
      <c r="C99" s="20" t="s">
        <v>35</v>
      </c>
      <c r="D99" s="199"/>
      <c r="E99" s="175">
        <v>20</v>
      </c>
      <c r="F99" s="21">
        <f>$E$152</f>
        <v>20.833333333333332</v>
      </c>
      <c r="G99" s="22">
        <f>F99*E99</f>
        <v>416.66666666666663</v>
      </c>
    </row>
    <row r="100" spans="2:7" s="42" customFormat="1" ht="19.899999999999999" customHeight="1" x14ac:dyDescent="0.25">
      <c r="B100" s="191"/>
      <c r="C100" s="23" t="s">
        <v>16</v>
      </c>
      <c r="D100" s="24"/>
      <c r="E100" s="24">
        <f>SUM(E96:E99)</f>
        <v>250</v>
      </c>
      <c r="F100" s="24"/>
      <c r="G100" s="25">
        <f>SUM(G96:G99)</f>
        <v>4356.4814814814818</v>
      </c>
    </row>
    <row r="101" spans="2:7" s="5" customFormat="1" ht="124.15" customHeight="1" x14ac:dyDescent="0.25">
      <c r="B101" s="191" t="s">
        <v>28</v>
      </c>
      <c r="C101" s="88" t="s">
        <v>167</v>
      </c>
      <c r="D101" s="199" t="s">
        <v>7</v>
      </c>
      <c r="E101" s="38"/>
      <c r="F101" s="38"/>
      <c r="G101" s="38"/>
    </row>
    <row r="102" spans="2:7" s="5" customFormat="1" ht="24.95" customHeight="1" x14ac:dyDescent="0.25">
      <c r="B102" s="191"/>
      <c r="C102" s="20" t="s">
        <v>8</v>
      </c>
      <c r="D102" s="199"/>
      <c r="E102" s="180">
        <v>10</v>
      </c>
      <c r="F102" s="21">
        <f>$E$147</f>
        <v>20.833333333333332</v>
      </c>
      <c r="G102" s="22">
        <f>F102*E102</f>
        <v>208.33333333333331</v>
      </c>
    </row>
    <row r="103" spans="2:7" s="5" customFormat="1" ht="19.899999999999999" customHeight="1" x14ac:dyDescent="0.25">
      <c r="B103" s="191"/>
      <c r="C103" s="20" t="s">
        <v>14</v>
      </c>
      <c r="D103" s="199"/>
      <c r="E103" s="180">
        <v>10</v>
      </c>
      <c r="F103" s="21">
        <f>$E$147</f>
        <v>20.833333333333332</v>
      </c>
      <c r="G103" s="22">
        <f>F103*E103</f>
        <v>208.33333333333331</v>
      </c>
    </row>
    <row r="104" spans="2:7" s="5" customFormat="1" ht="19.899999999999999" customHeight="1" x14ac:dyDescent="0.25">
      <c r="B104" s="191"/>
      <c r="C104" s="20" t="s">
        <v>37</v>
      </c>
      <c r="D104" s="199"/>
      <c r="E104" s="180">
        <v>10</v>
      </c>
      <c r="F104" s="21">
        <f>$E$148</f>
        <v>17.12962962962963</v>
      </c>
      <c r="G104" s="22">
        <f>F104*E104</f>
        <v>171.2962962962963</v>
      </c>
    </row>
    <row r="105" spans="2:7" s="5" customFormat="1" ht="19.899999999999999" customHeight="1" x14ac:dyDescent="0.25">
      <c r="B105" s="191"/>
      <c r="C105" s="20" t="s">
        <v>102</v>
      </c>
      <c r="D105" s="199"/>
      <c r="E105" s="180">
        <v>40</v>
      </c>
      <c r="F105" s="21">
        <f>$E$147</f>
        <v>20.833333333333332</v>
      </c>
      <c r="G105" s="22">
        <f>F105*E105</f>
        <v>833.33333333333326</v>
      </c>
    </row>
    <row r="106" spans="2:7" s="43" customFormat="1" ht="19.899999999999999" customHeight="1" x14ac:dyDescent="0.25">
      <c r="B106" s="191"/>
      <c r="C106" s="23" t="s">
        <v>16</v>
      </c>
      <c r="D106" s="24"/>
      <c r="E106" s="24">
        <f>SUM(E102:E105)</f>
        <v>70</v>
      </c>
      <c r="F106" s="24"/>
      <c r="G106" s="25">
        <f>SUM(G102:G105)</f>
        <v>1421.2962962962961</v>
      </c>
    </row>
    <row r="107" spans="2:7" s="5" customFormat="1" ht="47.45" customHeight="1" x14ac:dyDescent="0.25">
      <c r="B107" s="191" t="s">
        <v>29</v>
      </c>
      <c r="C107" s="88" t="s">
        <v>185</v>
      </c>
      <c r="D107" s="199" t="s">
        <v>7</v>
      </c>
      <c r="E107" s="180"/>
      <c r="F107" s="180"/>
      <c r="G107" s="180"/>
    </row>
    <row r="108" spans="2:7" s="5" customFormat="1" ht="19.899999999999999" customHeight="1" x14ac:dyDescent="0.25">
      <c r="B108" s="191"/>
      <c r="C108" s="20" t="s">
        <v>8</v>
      </c>
      <c r="D108" s="199"/>
      <c r="E108" s="180">
        <v>10</v>
      </c>
      <c r="F108" s="21">
        <f>$E$147</f>
        <v>20.833333333333332</v>
      </c>
      <c r="G108" s="22">
        <f>F108*E108</f>
        <v>208.33333333333331</v>
      </c>
    </row>
    <row r="109" spans="2:7" s="5" customFormat="1" ht="24.6" customHeight="1" x14ac:dyDescent="0.25">
      <c r="B109" s="191"/>
      <c r="C109" s="20" t="s">
        <v>14</v>
      </c>
      <c r="D109" s="199"/>
      <c r="E109" s="180">
        <v>40</v>
      </c>
      <c r="F109" s="21">
        <f>$E$147</f>
        <v>20.833333333333332</v>
      </c>
      <c r="G109" s="22">
        <f>F109*E109</f>
        <v>833.33333333333326</v>
      </c>
    </row>
    <row r="110" spans="2:7" s="5" customFormat="1" ht="19.899999999999999" customHeight="1" x14ac:dyDescent="0.25">
      <c r="B110" s="191"/>
      <c r="C110" s="20" t="s">
        <v>87</v>
      </c>
      <c r="D110" s="199"/>
      <c r="E110" s="180">
        <v>20</v>
      </c>
      <c r="F110" s="21">
        <f>$E$147</f>
        <v>20.833333333333332</v>
      </c>
      <c r="G110" s="22">
        <f>F110*E110</f>
        <v>416.66666666666663</v>
      </c>
    </row>
    <row r="111" spans="2:7" s="5" customFormat="1" ht="19.899999999999999" customHeight="1" x14ac:dyDescent="0.25">
      <c r="B111" s="191"/>
      <c r="C111" s="20" t="s">
        <v>15</v>
      </c>
      <c r="D111" s="199"/>
      <c r="E111" s="180">
        <v>15</v>
      </c>
      <c r="F111" s="21">
        <f>$E$148</f>
        <v>17.12962962962963</v>
      </c>
      <c r="G111" s="22">
        <f>F111*E111</f>
        <v>256.94444444444446</v>
      </c>
    </row>
    <row r="112" spans="2:7" s="5" customFormat="1" ht="19.899999999999999" customHeight="1" x14ac:dyDescent="0.25">
      <c r="B112" s="191"/>
      <c r="C112" s="20" t="s">
        <v>10</v>
      </c>
      <c r="D112" s="199"/>
      <c r="E112" s="180">
        <v>15</v>
      </c>
      <c r="F112" s="21">
        <f>$E$152</f>
        <v>20.833333333333332</v>
      </c>
      <c r="G112" s="22">
        <f>F112*E112</f>
        <v>312.5</v>
      </c>
    </row>
    <row r="113" spans="2:20" s="42" customFormat="1" ht="19.899999999999999" customHeight="1" x14ac:dyDescent="0.25">
      <c r="B113" s="191"/>
      <c r="C113" s="23" t="s">
        <v>16</v>
      </c>
      <c r="D113" s="24"/>
      <c r="E113" s="24">
        <f>SUM(E108:E112)</f>
        <v>100</v>
      </c>
      <c r="F113" s="24"/>
      <c r="G113" s="25">
        <f>SUM(G108:G112)</f>
        <v>2027.7777777777774</v>
      </c>
    </row>
    <row r="114" spans="2:20" ht="27" customHeight="1" x14ac:dyDescent="0.25">
      <c r="B114" s="39"/>
      <c r="C114" s="189" t="s">
        <v>161</v>
      </c>
      <c r="D114" s="189"/>
      <c r="E114" s="189"/>
      <c r="F114" s="189"/>
      <c r="G114" s="189"/>
    </row>
    <row r="115" spans="2:20" s="5" customFormat="1" ht="41.85" customHeight="1" x14ac:dyDescent="0.25">
      <c r="B115" s="40" t="s">
        <v>1</v>
      </c>
      <c r="C115" s="3" t="s">
        <v>94</v>
      </c>
      <c r="D115" s="40" t="s">
        <v>2</v>
      </c>
      <c r="E115" s="40" t="s">
        <v>3</v>
      </c>
      <c r="F115" s="40" t="s">
        <v>4</v>
      </c>
      <c r="G115" s="41" t="s">
        <v>5</v>
      </c>
    </row>
    <row r="116" spans="2:20" s="42" customFormat="1" ht="37.5" customHeight="1" x14ac:dyDescent="0.25">
      <c r="B116" s="191" t="s">
        <v>31</v>
      </c>
      <c r="C116" s="88" t="s">
        <v>205</v>
      </c>
      <c r="D116" s="199" t="s">
        <v>7</v>
      </c>
      <c r="E116" s="40"/>
      <c r="F116" s="40"/>
      <c r="G116" s="41"/>
    </row>
    <row r="117" spans="2:20" s="5" customFormat="1" ht="24.95" customHeight="1" x14ac:dyDescent="0.25">
      <c r="B117" s="191"/>
      <c r="C117" s="20" t="s">
        <v>42</v>
      </c>
      <c r="D117" s="199"/>
      <c r="E117" s="180">
        <f>252*2</f>
        <v>504</v>
      </c>
      <c r="F117" s="21">
        <f>$E$150</f>
        <v>10.185185185185185</v>
      </c>
      <c r="G117" s="22">
        <f>E117*F117</f>
        <v>5133.333333333333</v>
      </c>
    </row>
    <row r="118" spans="2:20" s="5" customFormat="1" ht="24.95" customHeight="1" x14ac:dyDescent="0.25">
      <c r="B118" s="191"/>
      <c r="C118" s="20" t="s">
        <v>43</v>
      </c>
      <c r="D118" s="199"/>
      <c r="E118" s="180">
        <v>50</v>
      </c>
      <c r="F118" s="21">
        <f>$E$147</f>
        <v>20.833333333333332</v>
      </c>
      <c r="G118" s="22">
        <f>E118*F118</f>
        <v>1041.6666666666665</v>
      </c>
    </row>
    <row r="119" spans="2:20" s="5" customFormat="1" ht="28.5" customHeight="1" x14ac:dyDescent="0.25">
      <c r="B119" s="191"/>
      <c r="C119" s="11" t="s">
        <v>171</v>
      </c>
      <c r="D119" s="24"/>
      <c r="E119" s="160">
        <f>SUM(E117:E118)*1</f>
        <v>554</v>
      </c>
      <c r="F119" s="24"/>
      <c r="G119" s="25">
        <f>SUM(G117:G118)</f>
        <v>6175</v>
      </c>
    </row>
    <row r="120" spans="2:20" ht="31.15" customHeight="1" x14ac:dyDescent="0.25">
      <c r="B120" s="2"/>
      <c r="C120" s="189" t="s">
        <v>162</v>
      </c>
      <c r="D120" s="189"/>
      <c r="E120" s="189"/>
      <c r="F120" s="189"/>
      <c r="G120" s="189"/>
    </row>
    <row r="121" spans="2:20" s="5" customFormat="1" ht="41.85" customHeight="1" x14ac:dyDescent="0.25">
      <c r="B121" s="40" t="s">
        <v>1</v>
      </c>
      <c r="C121" s="3" t="s">
        <v>94</v>
      </c>
      <c r="D121" s="40" t="s">
        <v>2</v>
      </c>
      <c r="E121" s="40" t="s">
        <v>3</v>
      </c>
      <c r="F121" s="40" t="s">
        <v>4</v>
      </c>
      <c r="G121" s="41" t="s">
        <v>5</v>
      </c>
    </row>
    <row r="122" spans="2:20" s="5" customFormat="1" ht="37.15" customHeight="1" x14ac:dyDescent="0.25">
      <c r="B122" s="191" t="s">
        <v>41</v>
      </c>
      <c r="C122" s="88" t="s">
        <v>168</v>
      </c>
      <c r="D122" s="201" t="s">
        <v>7</v>
      </c>
      <c r="E122" s="38"/>
      <c r="F122" s="38"/>
      <c r="G122" s="38"/>
    </row>
    <row r="123" spans="2:20" s="5" customFormat="1" ht="24.95" customHeight="1" x14ac:dyDescent="0.25">
      <c r="B123" s="191"/>
      <c r="C123" s="20" t="s">
        <v>14</v>
      </c>
      <c r="D123" s="202"/>
      <c r="E123" s="180">
        <v>15</v>
      </c>
      <c r="F123" s="21">
        <f>$E$147</f>
        <v>20.833333333333332</v>
      </c>
      <c r="G123" s="22">
        <f>F123*E123</f>
        <v>312.5</v>
      </c>
      <c r="S123" s="5" t="s">
        <v>202</v>
      </c>
      <c r="T123" s="5">
        <f>E123+E124+E125+E129+E130+E131</f>
        <v>90</v>
      </c>
    </row>
    <row r="124" spans="2:20" s="5" customFormat="1" ht="24.95" customHeight="1" x14ac:dyDescent="0.25">
      <c r="B124" s="191"/>
      <c r="C124" s="20" t="s">
        <v>8</v>
      </c>
      <c r="D124" s="202"/>
      <c r="E124" s="180">
        <v>15</v>
      </c>
      <c r="F124" s="21">
        <f>$E$147</f>
        <v>20.833333333333332</v>
      </c>
      <c r="G124" s="22">
        <f>F124*E124</f>
        <v>312.5</v>
      </c>
      <c r="S124" s="5" t="s">
        <v>203</v>
      </c>
      <c r="T124" s="5">
        <f>E126+E132</f>
        <v>20</v>
      </c>
    </row>
    <row r="125" spans="2:20" s="5" customFormat="1" ht="24.95" customHeight="1" x14ac:dyDescent="0.25">
      <c r="B125" s="191"/>
      <c r="C125" s="20" t="s">
        <v>87</v>
      </c>
      <c r="D125" s="202"/>
      <c r="E125" s="180">
        <v>10</v>
      </c>
      <c r="F125" s="21">
        <f>$E$147</f>
        <v>20.833333333333332</v>
      </c>
      <c r="G125" s="22">
        <f>F125*E125</f>
        <v>208.33333333333331</v>
      </c>
    </row>
    <row r="126" spans="2:20" s="5" customFormat="1" ht="24.95" customHeight="1" x14ac:dyDescent="0.25">
      <c r="B126" s="191"/>
      <c r="C126" s="20" t="s">
        <v>15</v>
      </c>
      <c r="D126" s="202"/>
      <c r="E126" s="180">
        <v>10</v>
      </c>
      <c r="F126" s="21">
        <f>$E$148</f>
        <v>17.12962962962963</v>
      </c>
      <c r="G126" s="22">
        <f>F126*E126</f>
        <v>171.2962962962963</v>
      </c>
    </row>
    <row r="127" spans="2:20" s="43" customFormat="1" ht="24.95" customHeight="1" x14ac:dyDescent="0.25">
      <c r="B127" s="191"/>
      <c r="C127" s="23" t="s">
        <v>16</v>
      </c>
      <c r="D127" s="24"/>
      <c r="E127" s="160">
        <f>SUM(E123:E126)</f>
        <v>50</v>
      </c>
      <c r="F127" s="160"/>
      <c r="G127" s="161">
        <f>SUM(G123:G126)</f>
        <v>1004.6296296296296</v>
      </c>
    </row>
    <row r="128" spans="2:20" s="5" customFormat="1" ht="37.15" customHeight="1" x14ac:dyDescent="0.25">
      <c r="B128" s="191" t="s">
        <v>169</v>
      </c>
      <c r="C128" s="88" t="s">
        <v>170</v>
      </c>
      <c r="D128" s="201" t="s">
        <v>7</v>
      </c>
      <c r="E128" s="38"/>
      <c r="F128" s="38"/>
      <c r="G128" s="38"/>
    </row>
    <row r="129" spans="2:7" s="5" customFormat="1" ht="24.95" customHeight="1" x14ac:dyDescent="0.25">
      <c r="B129" s="191"/>
      <c r="C129" s="20" t="s">
        <v>14</v>
      </c>
      <c r="D129" s="202"/>
      <c r="E129" s="180">
        <v>20</v>
      </c>
      <c r="F129" s="21">
        <f>$E$147</f>
        <v>20.833333333333332</v>
      </c>
      <c r="G129" s="22">
        <f>F129*E129</f>
        <v>416.66666666666663</v>
      </c>
    </row>
    <row r="130" spans="2:7" s="5" customFormat="1" ht="24.95" customHeight="1" x14ac:dyDescent="0.25">
      <c r="B130" s="191"/>
      <c r="C130" s="20" t="s">
        <v>8</v>
      </c>
      <c r="D130" s="202"/>
      <c r="E130" s="180">
        <v>20</v>
      </c>
      <c r="F130" s="21">
        <f>$E$147</f>
        <v>20.833333333333332</v>
      </c>
      <c r="G130" s="22">
        <f>F130*E130</f>
        <v>416.66666666666663</v>
      </c>
    </row>
    <row r="131" spans="2:7" s="5" customFormat="1" ht="24.95" customHeight="1" x14ac:dyDescent="0.25">
      <c r="B131" s="191"/>
      <c r="C131" s="20" t="s">
        <v>87</v>
      </c>
      <c r="D131" s="202"/>
      <c r="E131" s="180">
        <v>10</v>
      </c>
      <c r="F131" s="21">
        <f>$E$147</f>
        <v>20.833333333333332</v>
      </c>
      <c r="G131" s="22">
        <f>F131*E131</f>
        <v>208.33333333333331</v>
      </c>
    </row>
    <row r="132" spans="2:7" s="5" customFormat="1" ht="24.95" customHeight="1" x14ac:dyDescent="0.25">
      <c r="B132" s="191"/>
      <c r="C132" s="20" t="s">
        <v>15</v>
      </c>
      <c r="D132" s="202"/>
      <c r="E132" s="180">
        <v>10</v>
      </c>
      <c r="F132" s="21">
        <f>$E$148</f>
        <v>17.12962962962963</v>
      </c>
      <c r="G132" s="22">
        <f>F132*E132</f>
        <v>171.2962962962963</v>
      </c>
    </row>
    <row r="133" spans="2:7" s="43" customFormat="1" ht="24.95" customHeight="1" x14ac:dyDescent="0.25">
      <c r="B133" s="191"/>
      <c r="C133" s="23" t="s">
        <v>16</v>
      </c>
      <c r="D133" s="24"/>
      <c r="E133" s="160">
        <f>SUM(E129:E132)</f>
        <v>60</v>
      </c>
      <c r="F133" s="160"/>
      <c r="G133" s="161">
        <f>SUM(G129:G132)</f>
        <v>1212.9629629629628</v>
      </c>
    </row>
    <row r="134" spans="2:7" s="43" customFormat="1" ht="24.95" customHeight="1" x14ac:dyDescent="0.25">
      <c r="B134" s="153"/>
      <c r="C134" s="154"/>
      <c r="D134" s="155"/>
      <c r="E134" s="170"/>
      <c r="F134" s="170"/>
      <c r="G134" s="176"/>
    </row>
    <row r="135" spans="2:7" ht="15" customHeight="1" x14ac:dyDescent="0.25">
      <c r="C135" s="224" t="s">
        <v>45</v>
      </c>
      <c r="D135" s="224"/>
      <c r="E135" s="224"/>
      <c r="F135" s="111"/>
      <c r="G135" s="66"/>
    </row>
    <row r="136" spans="2:7" ht="25.5" x14ac:dyDescent="0.25">
      <c r="C136" s="221" t="s">
        <v>99</v>
      </c>
      <c r="D136" s="221"/>
      <c r="E136" s="52" t="s">
        <v>46</v>
      </c>
      <c r="F136" s="111"/>
      <c r="G136" s="111"/>
    </row>
    <row r="137" spans="2:7" ht="16.350000000000001" customHeight="1" x14ac:dyDescent="0.25">
      <c r="C137" s="222" t="s">
        <v>47</v>
      </c>
      <c r="D137" s="222"/>
      <c r="E137" s="53">
        <f>G127+G119+G106+G100+G93+G81+G42+G37+G32+G28+G24+G17+G13+G53+G73+G133+G47+G60+G65+G70+G87+G113</f>
        <v>40293.055555555547</v>
      </c>
      <c r="F137" s="156"/>
      <c r="G137" s="156"/>
    </row>
    <row r="138" spans="2:7" ht="14.25" x14ac:dyDescent="0.25">
      <c r="C138" s="222" t="s">
        <v>48</v>
      </c>
      <c r="D138" s="222"/>
      <c r="E138" s="53">
        <f>'A-124_over NRSC'!E22</f>
        <v>17262.236000000001</v>
      </c>
      <c r="F138" s="157" t="s">
        <v>152</v>
      </c>
      <c r="G138" s="157"/>
    </row>
    <row r="139" spans="2:7" x14ac:dyDescent="0.25">
      <c r="C139" s="223" t="s">
        <v>49</v>
      </c>
      <c r="D139" s="223"/>
      <c r="E139" s="55">
        <v>800</v>
      </c>
      <c r="F139" s="179"/>
      <c r="G139" s="167"/>
    </row>
    <row r="140" spans="2:7" x14ac:dyDescent="0.25">
      <c r="C140" s="222" t="s">
        <v>50</v>
      </c>
      <c r="D140" s="222"/>
      <c r="E140" s="55">
        <v>600</v>
      </c>
      <c r="F140" s="168"/>
      <c r="G140" s="169"/>
    </row>
    <row r="141" spans="2:7" x14ac:dyDescent="0.25">
      <c r="C141" s="222" t="s">
        <v>51</v>
      </c>
      <c r="D141" s="222"/>
      <c r="E141" s="56">
        <f>E137+E138+E139+E140</f>
        <v>58955.291555555552</v>
      </c>
      <c r="F141" s="165"/>
      <c r="G141" s="166"/>
    </row>
    <row r="142" spans="2:7" ht="15" customHeight="1" x14ac:dyDescent="0.25">
      <c r="C142" s="222" t="s">
        <v>52</v>
      </c>
      <c r="D142" s="222"/>
      <c r="E142" s="56">
        <f>E141*0.2</f>
        <v>11791.058311111112</v>
      </c>
      <c r="F142" s="165"/>
      <c r="G142" s="184"/>
    </row>
    <row r="143" spans="2:7" ht="14.25" x14ac:dyDescent="0.25">
      <c r="C143" s="222" t="s">
        <v>53</v>
      </c>
      <c r="D143" s="222"/>
      <c r="E143" s="174">
        <f>E141+E142</f>
        <v>70746.349866666656</v>
      </c>
      <c r="F143" s="183" t="e">
        <f>E143+#REF!</f>
        <v>#REF!</v>
      </c>
      <c r="G143" s="158"/>
    </row>
    <row r="144" spans="2:7" s="59" customFormat="1" x14ac:dyDescent="0.25">
      <c r="B144" s="58"/>
      <c r="D144" s="60"/>
      <c r="E144" s="61"/>
      <c r="F144" s="219"/>
      <c r="G144" s="220"/>
    </row>
    <row r="145" spans="2:7" s="59" customFormat="1" ht="17.25" x14ac:dyDescent="0.25">
      <c r="B145" s="103"/>
      <c r="C145" s="171"/>
      <c r="D145" s="172"/>
      <c r="E145" s="173"/>
      <c r="F145" s="212"/>
      <c r="G145" s="212"/>
    </row>
    <row r="146" spans="2:7" s="59" customFormat="1" ht="38.25" x14ac:dyDescent="0.25">
      <c r="B146" s="104"/>
      <c r="C146" s="49" t="s">
        <v>54</v>
      </c>
      <c r="D146" s="49" t="s">
        <v>55</v>
      </c>
      <c r="E146" s="49" t="s">
        <v>56</v>
      </c>
      <c r="F146" s="61"/>
      <c r="G146" s="66"/>
    </row>
    <row r="147" spans="2:7" s="59" customFormat="1" ht="17.25" x14ac:dyDescent="0.25">
      <c r="B147" s="104"/>
      <c r="C147" s="48" t="s">
        <v>57</v>
      </c>
      <c r="D147" s="177">
        <v>450</v>
      </c>
      <c r="E147" s="178">
        <f t="shared" ref="E147:E152" si="15">D147/21.6</f>
        <v>20.833333333333332</v>
      </c>
      <c r="F147" s="114"/>
      <c r="G147" s="66"/>
    </row>
    <row r="148" spans="2:7" s="59" customFormat="1" x14ac:dyDescent="0.25">
      <c r="B148" s="104"/>
      <c r="C148" s="48" t="s">
        <v>58</v>
      </c>
      <c r="D148" s="177">
        <v>370</v>
      </c>
      <c r="E148" s="178">
        <f t="shared" si="15"/>
        <v>17.12962962962963</v>
      </c>
      <c r="F148" s="61"/>
      <c r="G148" s="66"/>
    </row>
    <row r="149" spans="2:7" s="59" customFormat="1" x14ac:dyDescent="0.25">
      <c r="B149" s="104"/>
      <c r="C149" s="48" t="s">
        <v>59</v>
      </c>
      <c r="D149" s="177">
        <v>290</v>
      </c>
      <c r="E149" s="178">
        <f t="shared" si="15"/>
        <v>13.425925925925926</v>
      </c>
      <c r="F149" s="61"/>
      <c r="G149" s="66"/>
    </row>
    <row r="150" spans="2:7" s="59" customFormat="1" x14ac:dyDescent="0.25">
      <c r="B150" s="104"/>
      <c r="C150" s="48" t="s">
        <v>60</v>
      </c>
      <c r="D150" s="177">
        <v>220</v>
      </c>
      <c r="E150" s="178">
        <f t="shared" si="15"/>
        <v>10.185185185185185</v>
      </c>
      <c r="F150" s="107"/>
      <c r="G150" s="66"/>
    </row>
    <row r="151" spans="2:7" s="59" customFormat="1" x14ac:dyDescent="0.25">
      <c r="B151" s="104"/>
      <c r="C151" s="48" t="s">
        <v>61</v>
      </c>
      <c r="D151" s="177">
        <v>450</v>
      </c>
      <c r="E151" s="178">
        <f t="shared" si="15"/>
        <v>20.833333333333332</v>
      </c>
      <c r="F151" s="61"/>
      <c r="G151" s="66"/>
    </row>
    <row r="152" spans="2:7" s="59" customFormat="1" x14ac:dyDescent="0.25">
      <c r="B152" s="104"/>
      <c r="C152" s="48" t="s">
        <v>62</v>
      </c>
      <c r="D152" s="177">
        <v>450</v>
      </c>
      <c r="E152" s="178">
        <f t="shared" si="15"/>
        <v>20.833333333333332</v>
      </c>
      <c r="F152" s="61"/>
      <c r="G152" s="66"/>
    </row>
    <row r="153" spans="2:7" s="59" customFormat="1" x14ac:dyDescent="0.25">
      <c r="B153" s="104"/>
      <c r="C153" s="162"/>
      <c r="D153" s="163"/>
      <c r="E153" s="164"/>
      <c r="F153" s="61"/>
      <c r="G153" s="66"/>
    </row>
    <row r="154" spans="2:7" s="59" customFormat="1" ht="17.25" x14ac:dyDescent="0.25">
      <c r="B154" s="104"/>
      <c r="C154" s="114"/>
      <c r="D154" s="62"/>
      <c r="E154" s="61"/>
      <c r="F154" s="63"/>
      <c r="G154" s="64"/>
    </row>
    <row r="155" spans="2:7" s="59" customFormat="1" x14ac:dyDescent="0.25">
      <c r="B155" s="58"/>
      <c r="D155" s="62"/>
      <c r="E155" s="61"/>
      <c r="F155" s="63"/>
      <c r="G155" s="64"/>
    </row>
    <row r="156" spans="2:7" s="59" customFormat="1" x14ac:dyDescent="0.25">
      <c r="B156" s="58"/>
      <c r="D156" s="62"/>
      <c r="E156" s="61"/>
      <c r="F156" s="63"/>
      <c r="G156" s="64"/>
    </row>
    <row r="157" spans="2:7" s="59" customFormat="1" x14ac:dyDescent="0.25">
      <c r="B157" s="58"/>
      <c r="D157" s="62"/>
      <c r="E157" s="61"/>
      <c r="F157" s="63"/>
      <c r="G157" s="64"/>
    </row>
    <row r="158" spans="2:7" s="59" customFormat="1" x14ac:dyDescent="0.25">
      <c r="B158" s="58"/>
      <c r="D158" s="62"/>
      <c r="E158" s="61"/>
      <c r="F158" s="63"/>
      <c r="G158" s="64"/>
    </row>
    <row r="159" spans="2:7" s="59" customFormat="1" x14ac:dyDescent="0.25">
      <c r="B159" s="58"/>
      <c r="D159" s="65"/>
      <c r="E159" s="61"/>
      <c r="F159" s="61"/>
      <c r="G159" s="66"/>
    </row>
    <row r="160" spans="2:7" s="59" customFormat="1" x14ac:dyDescent="0.25">
      <c r="B160" s="58"/>
      <c r="D160" s="65"/>
      <c r="E160" s="61"/>
      <c r="F160" s="61"/>
      <c r="G160" s="66"/>
    </row>
    <row r="161" spans="2:7" s="59" customFormat="1" x14ac:dyDescent="0.25">
      <c r="B161" s="58"/>
      <c r="D161" s="65"/>
      <c r="E161" s="61"/>
      <c r="F161" s="61"/>
      <c r="G161" s="66"/>
    </row>
    <row r="162" spans="2:7" x14ac:dyDescent="0.25">
      <c r="B162" s="58"/>
      <c r="C162" s="59"/>
      <c r="D162" s="65"/>
      <c r="E162" s="61"/>
      <c r="F162" s="61"/>
      <c r="G162" s="66"/>
    </row>
    <row r="163" spans="2:7" x14ac:dyDescent="0.25">
      <c r="B163" s="58"/>
      <c r="C163" s="59"/>
      <c r="D163" s="65"/>
      <c r="E163" s="61"/>
      <c r="F163" s="61"/>
      <c r="G163" s="66"/>
    </row>
    <row r="164" spans="2:7" x14ac:dyDescent="0.25">
      <c r="B164" s="58"/>
      <c r="C164" s="59"/>
      <c r="D164" s="65"/>
      <c r="E164" s="61"/>
      <c r="F164" s="61"/>
      <c r="G164" s="66"/>
    </row>
    <row r="165" spans="2:7" x14ac:dyDescent="0.25">
      <c r="C165" s="59"/>
      <c r="D165" s="65"/>
      <c r="E165" s="61"/>
      <c r="F165" s="61"/>
      <c r="G165" s="66"/>
    </row>
  </sheetData>
  <mergeCells count="61">
    <mergeCell ref="B29:B32"/>
    <mergeCell ref="D29:D31"/>
    <mergeCell ref="B1:G1"/>
    <mergeCell ref="C2:G2"/>
    <mergeCell ref="B4:B13"/>
    <mergeCell ref="D4:D12"/>
    <mergeCell ref="B14:B17"/>
    <mergeCell ref="D14:D16"/>
    <mergeCell ref="C18:G18"/>
    <mergeCell ref="B20:B24"/>
    <mergeCell ref="D20:D23"/>
    <mergeCell ref="B25:B28"/>
    <mergeCell ref="D25:D27"/>
    <mergeCell ref="B33:B37"/>
    <mergeCell ref="D33:D36"/>
    <mergeCell ref="B38:B42"/>
    <mergeCell ref="D38:D41"/>
    <mergeCell ref="B43:B47"/>
    <mergeCell ref="D43:D46"/>
    <mergeCell ref="B76:B81"/>
    <mergeCell ref="D76:D80"/>
    <mergeCell ref="B49:B53"/>
    <mergeCell ref="D49:D52"/>
    <mergeCell ref="B54:B60"/>
    <mergeCell ref="D54:D59"/>
    <mergeCell ref="B61:B65"/>
    <mergeCell ref="D61:D64"/>
    <mergeCell ref="B66:B70"/>
    <mergeCell ref="D66:D69"/>
    <mergeCell ref="B71:B73"/>
    <mergeCell ref="D71:D72"/>
    <mergeCell ref="C74:G74"/>
    <mergeCell ref="B82:B87"/>
    <mergeCell ref="D82:D86"/>
    <mergeCell ref="B88:B93"/>
    <mergeCell ref="D88:D92"/>
    <mergeCell ref="B95:B100"/>
    <mergeCell ref="D95:D99"/>
    <mergeCell ref="C135:E135"/>
    <mergeCell ref="B101:B106"/>
    <mergeCell ref="D101:D105"/>
    <mergeCell ref="B107:B113"/>
    <mergeCell ref="D107:D112"/>
    <mergeCell ref="C114:G114"/>
    <mergeCell ref="B116:B119"/>
    <mergeCell ref="D116:D118"/>
    <mergeCell ref="C120:G120"/>
    <mergeCell ref="B122:B127"/>
    <mergeCell ref="D122:D126"/>
    <mergeCell ref="B128:B133"/>
    <mergeCell ref="D128:D132"/>
    <mergeCell ref="F144:G144"/>
    <mergeCell ref="F145:G145"/>
    <mergeCell ref="C136:D136"/>
    <mergeCell ref="C137:D137"/>
    <mergeCell ref="C138:D138"/>
    <mergeCell ref="C139:D139"/>
    <mergeCell ref="C140:D140"/>
    <mergeCell ref="C141:D141"/>
    <mergeCell ref="C142:D142"/>
    <mergeCell ref="C143:D143"/>
  </mergeCells>
  <pageMargins left="0" right="0" top="0.54" bottom="0" header="0" footer="0"/>
  <pageSetup paperSize="9" scale="96" orientation="portrait" horizontalDpi="1200" verticalDpi="1200" r:id="rId1"/>
  <rowBreaks count="5" manualBreakCount="5">
    <brk id="17" max="16383" man="1"/>
    <brk id="47" max="16383" man="1"/>
    <brk id="93" max="16034" man="1"/>
    <brk id="119" max="16383" man="1"/>
    <brk id="14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4"/>
  <sheetViews>
    <sheetView workbookViewId="0">
      <selection activeCell="K19" sqref="K19"/>
    </sheetView>
  </sheetViews>
  <sheetFormatPr defaultColWidth="8" defaultRowHeight="13.5" x14ac:dyDescent="0.25"/>
  <cols>
    <col min="1" max="1" width="5" style="84" customWidth="1"/>
    <col min="2" max="2" width="37.140625" style="85" customWidth="1"/>
    <col min="3" max="3" width="11.5703125" style="84" customWidth="1"/>
    <col min="4" max="4" width="13.5703125" style="84" customWidth="1"/>
    <col min="5" max="5" width="12.7109375" style="84" customWidth="1"/>
    <col min="6" max="6" width="11.7109375" style="67" customWidth="1"/>
    <col min="7" max="16384" width="8" style="67"/>
  </cols>
  <sheetData>
    <row r="1" spans="1:6" ht="20.25" x14ac:dyDescent="0.25">
      <c r="A1" s="225" t="s">
        <v>112</v>
      </c>
      <c r="B1" s="225"/>
      <c r="C1" s="225"/>
      <c r="D1" s="225"/>
      <c r="E1" s="225"/>
    </row>
    <row r="2" spans="1:6" ht="136.15" customHeight="1" x14ac:dyDescent="0.25">
      <c r="A2" s="226" t="s">
        <v>201</v>
      </c>
      <c r="B2" s="226"/>
      <c r="C2" s="226"/>
      <c r="D2" s="226"/>
      <c r="E2" s="226"/>
    </row>
    <row r="3" spans="1:6" x14ac:dyDescent="0.25">
      <c r="A3" s="78"/>
      <c r="B3" s="79"/>
      <c r="C3" s="78"/>
      <c r="D3" s="78"/>
      <c r="E3" s="78"/>
    </row>
    <row r="4" spans="1:6" ht="42.75" x14ac:dyDescent="0.25">
      <c r="A4" s="68" t="s">
        <v>63</v>
      </c>
      <c r="B4" s="68" t="s">
        <v>64</v>
      </c>
      <c r="C4" s="68" t="s">
        <v>65</v>
      </c>
      <c r="D4" s="68" t="s">
        <v>66</v>
      </c>
      <c r="E4" s="68" t="s">
        <v>67</v>
      </c>
    </row>
    <row r="5" spans="1:6" ht="27" x14ac:dyDescent="0.25">
      <c r="A5" s="80">
        <v>1</v>
      </c>
      <c r="B5" s="81" t="s">
        <v>68</v>
      </c>
      <c r="C5" s="80">
        <v>12</v>
      </c>
      <c r="D5" s="69">
        <v>750</v>
      </c>
      <c r="E5" s="69">
        <f>C5*D5</f>
        <v>9000</v>
      </c>
      <c r="F5" s="70"/>
    </row>
    <row r="6" spans="1:6" ht="27" x14ac:dyDescent="0.25">
      <c r="A6" s="80">
        <v>2</v>
      </c>
      <c r="B6" s="81" t="s">
        <v>69</v>
      </c>
      <c r="C6" s="80">
        <v>12</v>
      </c>
      <c r="D6" s="69">
        <v>180</v>
      </c>
      <c r="E6" s="69">
        <f>C6*D6</f>
        <v>2160</v>
      </c>
      <c r="F6" s="70"/>
    </row>
    <row r="7" spans="1:6" ht="27" x14ac:dyDescent="0.25">
      <c r="A7" s="80">
        <v>3</v>
      </c>
      <c r="B7" s="81" t="s">
        <v>70</v>
      </c>
      <c r="C7" s="80"/>
      <c r="D7" s="69"/>
      <c r="E7" s="69"/>
      <c r="F7" s="70"/>
    </row>
    <row r="8" spans="1:6" x14ac:dyDescent="0.25">
      <c r="A8" s="82">
        <v>3.1</v>
      </c>
      <c r="B8" s="98" t="s">
        <v>71</v>
      </c>
      <c r="C8" s="80">
        <v>12</v>
      </c>
      <c r="D8" s="69">
        <v>285</v>
      </c>
      <c r="E8" s="69">
        <f>C8*D8</f>
        <v>3420</v>
      </c>
      <c r="F8" s="70"/>
    </row>
    <row r="9" spans="1:6" x14ac:dyDescent="0.25">
      <c r="A9" s="82">
        <v>3.2</v>
      </c>
      <c r="B9" s="98" t="s">
        <v>72</v>
      </c>
      <c r="C9" s="80">
        <v>12</v>
      </c>
      <c r="D9" s="69">
        <v>70.852999999999994</v>
      </c>
      <c r="E9" s="69">
        <f t="shared" ref="E9:E21" si="0">C9*D9</f>
        <v>850.23599999999988</v>
      </c>
      <c r="F9" s="70"/>
    </row>
    <row r="10" spans="1:6" x14ac:dyDescent="0.25">
      <c r="A10" s="82">
        <v>3.3</v>
      </c>
      <c r="B10" s="98" t="s">
        <v>73</v>
      </c>
      <c r="C10" s="80">
        <v>12</v>
      </c>
      <c r="D10" s="69">
        <v>30</v>
      </c>
      <c r="E10" s="69">
        <f t="shared" si="0"/>
        <v>360</v>
      </c>
      <c r="F10" s="70"/>
    </row>
    <row r="11" spans="1:6" ht="30" customHeight="1" x14ac:dyDescent="0.25">
      <c r="A11" s="80">
        <v>4</v>
      </c>
      <c r="B11" s="81" t="s">
        <v>74</v>
      </c>
      <c r="C11" s="80"/>
      <c r="D11" s="69"/>
      <c r="E11" s="69"/>
      <c r="F11" s="70"/>
    </row>
    <row r="12" spans="1:6" x14ac:dyDescent="0.25">
      <c r="A12" s="82">
        <v>4.0999999999999996</v>
      </c>
      <c r="B12" s="98" t="s">
        <v>75</v>
      </c>
      <c r="C12" s="80">
        <v>12</v>
      </c>
      <c r="D12" s="69">
        <v>20</v>
      </c>
      <c r="E12" s="69">
        <f t="shared" si="0"/>
        <v>240</v>
      </c>
      <c r="F12" s="70"/>
    </row>
    <row r="13" spans="1:6" x14ac:dyDescent="0.25">
      <c r="A13" s="82">
        <v>4.2</v>
      </c>
      <c r="B13" s="98" t="s">
        <v>76</v>
      </c>
      <c r="C13" s="80">
        <v>12</v>
      </c>
      <c r="D13" s="69">
        <v>20</v>
      </c>
      <c r="E13" s="69">
        <f t="shared" si="0"/>
        <v>240</v>
      </c>
      <c r="F13" s="70"/>
    </row>
    <row r="14" spans="1:6" x14ac:dyDescent="0.25">
      <c r="A14" s="82">
        <v>4.3</v>
      </c>
      <c r="B14" s="98" t="s">
        <v>77</v>
      </c>
      <c r="C14" s="80">
        <v>12</v>
      </c>
      <c r="D14" s="69">
        <v>20</v>
      </c>
      <c r="E14" s="69">
        <f t="shared" si="0"/>
        <v>240</v>
      </c>
      <c r="F14" s="70"/>
    </row>
    <row r="15" spans="1:6" ht="30" customHeight="1" x14ac:dyDescent="0.25">
      <c r="A15" s="80">
        <v>5</v>
      </c>
      <c r="B15" s="83" t="s">
        <v>78</v>
      </c>
      <c r="C15" s="80"/>
      <c r="D15" s="69" t="s">
        <v>79</v>
      </c>
      <c r="E15" s="69"/>
      <c r="F15" s="70"/>
    </row>
    <row r="16" spans="1:6" x14ac:dyDescent="0.25">
      <c r="A16" s="82">
        <v>5.0999999999999996</v>
      </c>
      <c r="B16" s="98" t="s">
        <v>80</v>
      </c>
      <c r="C16" s="80">
        <v>4</v>
      </c>
      <c r="D16" s="69">
        <v>50</v>
      </c>
      <c r="E16" s="69">
        <f t="shared" si="0"/>
        <v>200</v>
      </c>
      <c r="F16" s="70"/>
    </row>
    <row r="17" spans="1:8" x14ac:dyDescent="0.25">
      <c r="A17" s="82">
        <v>5.2</v>
      </c>
      <c r="B17" s="98" t="s">
        <v>81</v>
      </c>
      <c r="C17" s="80">
        <v>4</v>
      </c>
      <c r="D17" s="69">
        <v>25</v>
      </c>
      <c r="E17" s="69">
        <f t="shared" si="0"/>
        <v>100</v>
      </c>
      <c r="F17" s="70"/>
    </row>
    <row r="18" spans="1:8" x14ac:dyDescent="0.25">
      <c r="A18" s="82">
        <v>5.3</v>
      </c>
      <c r="B18" s="98" t="s">
        <v>82</v>
      </c>
      <c r="C18" s="80">
        <v>4</v>
      </c>
      <c r="D18" s="69">
        <v>50</v>
      </c>
      <c r="E18" s="69">
        <f t="shared" si="0"/>
        <v>200</v>
      </c>
      <c r="F18" s="70"/>
    </row>
    <row r="19" spans="1:8" x14ac:dyDescent="0.25">
      <c r="A19" s="82">
        <v>5.4</v>
      </c>
      <c r="B19" s="98" t="s">
        <v>83</v>
      </c>
      <c r="C19" s="80">
        <v>4</v>
      </c>
      <c r="D19" s="69">
        <v>15</v>
      </c>
      <c r="E19" s="69">
        <f t="shared" si="0"/>
        <v>60</v>
      </c>
      <c r="F19" s="70"/>
    </row>
    <row r="20" spans="1:8" x14ac:dyDescent="0.25">
      <c r="A20" s="82">
        <v>5.5</v>
      </c>
      <c r="B20" s="98" t="s">
        <v>84</v>
      </c>
      <c r="C20" s="80">
        <v>12</v>
      </c>
      <c r="D20" s="69">
        <v>6</v>
      </c>
      <c r="E20" s="69">
        <f t="shared" si="0"/>
        <v>72</v>
      </c>
      <c r="F20" s="70"/>
    </row>
    <row r="21" spans="1:8" ht="30" customHeight="1" x14ac:dyDescent="0.25">
      <c r="A21" s="80">
        <v>6</v>
      </c>
      <c r="B21" s="83" t="s">
        <v>85</v>
      </c>
      <c r="C21" s="80">
        <v>4</v>
      </c>
      <c r="D21" s="69">
        <v>30</v>
      </c>
      <c r="E21" s="69">
        <f t="shared" si="0"/>
        <v>120</v>
      </c>
      <c r="F21" s="70"/>
    </row>
    <row r="22" spans="1:8" ht="30" customHeight="1" x14ac:dyDescent="0.25">
      <c r="A22" s="227" t="s">
        <v>95</v>
      </c>
      <c r="B22" s="228"/>
      <c r="C22" s="228"/>
      <c r="D22" s="229"/>
      <c r="E22" s="71">
        <f>SUM(E5:E21)</f>
        <v>17262.236000000001</v>
      </c>
      <c r="F22" s="72"/>
    </row>
    <row r="26" spans="1:8" x14ac:dyDescent="0.25">
      <c r="C26" s="86"/>
      <c r="H26" s="67" t="s">
        <v>86</v>
      </c>
    </row>
    <row r="27" spans="1:8" x14ac:dyDescent="0.25">
      <c r="C27" s="86"/>
    </row>
    <row r="28" spans="1:8" x14ac:dyDescent="0.25">
      <c r="C28" s="86"/>
    </row>
    <row r="29" spans="1:8" x14ac:dyDescent="0.25">
      <c r="C29" s="86"/>
    </row>
    <row r="30" spans="1:8" x14ac:dyDescent="0.25">
      <c r="C30" s="86"/>
    </row>
    <row r="31" spans="1:8" x14ac:dyDescent="0.25">
      <c r="C31" s="86"/>
    </row>
    <row r="32" spans="1:8" x14ac:dyDescent="0.25">
      <c r="C32" s="86"/>
    </row>
    <row r="33" spans="3:3" x14ac:dyDescent="0.25">
      <c r="C33" s="86"/>
    </row>
    <row r="34" spans="3:3" ht="14.25" x14ac:dyDescent="0.25">
      <c r="C34" s="87"/>
    </row>
  </sheetData>
  <mergeCells count="3">
    <mergeCell ref="A1:E1"/>
    <mergeCell ref="A2:E2"/>
    <mergeCell ref="A22:D2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3"/>
  <sheetViews>
    <sheetView topLeftCell="A22" workbookViewId="0">
      <selection activeCell="C30" sqref="C30"/>
    </sheetView>
  </sheetViews>
  <sheetFormatPr defaultRowHeight="15" x14ac:dyDescent="0.25"/>
  <cols>
    <col min="1" max="1" width="5" style="84" customWidth="1"/>
    <col min="2" max="2" width="38.140625" style="85" bestFit="1" customWidth="1"/>
    <col min="3" max="3" width="11.5703125" style="84" customWidth="1"/>
    <col min="4" max="4" width="14.7109375" style="84" customWidth="1"/>
    <col min="5" max="5" width="12.140625" style="84" customWidth="1"/>
  </cols>
  <sheetData>
    <row r="1" spans="1:5" ht="20.25" x14ac:dyDescent="0.25">
      <c r="A1" s="225" t="s">
        <v>186</v>
      </c>
      <c r="B1" s="225"/>
      <c r="C1" s="225"/>
      <c r="D1" s="225"/>
      <c r="E1" s="225"/>
    </row>
    <row r="2" spans="1:5" ht="181.15" customHeight="1" x14ac:dyDescent="0.25">
      <c r="A2" s="226" t="s">
        <v>204</v>
      </c>
      <c r="B2" s="226"/>
      <c r="C2" s="226"/>
      <c r="D2" s="226"/>
      <c r="E2" s="226"/>
    </row>
    <row r="3" spans="1:5" x14ac:dyDescent="0.25">
      <c r="A3" s="78"/>
      <c r="B3" s="79"/>
      <c r="C3" s="78"/>
      <c r="D3" s="78"/>
      <c r="E3" s="78"/>
    </row>
    <row r="4" spans="1:5" ht="42.75" x14ac:dyDescent="0.25">
      <c r="A4" s="68" t="s">
        <v>63</v>
      </c>
      <c r="B4" s="68" t="s">
        <v>64</v>
      </c>
      <c r="C4" s="68" t="s">
        <v>65</v>
      </c>
      <c r="D4" s="68" t="s">
        <v>66</v>
      </c>
      <c r="E4" s="68" t="s">
        <v>67</v>
      </c>
    </row>
    <row r="5" spans="1:5" ht="27" x14ac:dyDescent="0.25">
      <c r="A5" s="80">
        <v>1</v>
      </c>
      <c r="B5" s="81" t="s">
        <v>68</v>
      </c>
      <c r="C5" s="182">
        <v>3</v>
      </c>
      <c r="D5" s="69">
        <v>300</v>
      </c>
      <c r="E5" s="69">
        <f>C5*D5</f>
        <v>900</v>
      </c>
    </row>
    <row r="6" spans="1:5" ht="27" x14ac:dyDescent="0.25">
      <c r="A6" s="80">
        <v>2</v>
      </c>
      <c r="B6" s="81" t="s">
        <v>69</v>
      </c>
      <c r="C6" s="182">
        <v>3</v>
      </c>
      <c r="D6" s="69">
        <v>350</v>
      </c>
      <c r="E6" s="69">
        <f t="shared" ref="E6:E30" si="0">C6*D6</f>
        <v>1050</v>
      </c>
    </row>
    <row r="7" spans="1:5" ht="40.5" x14ac:dyDescent="0.25">
      <c r="A7" s="80">
        <v>3</v>
      </c>
      <c r="B7" s="81" t="s">
        <v>187</v>
      </c>
      <c r="C7" s="182">
        <v>3</v>
      </c>
      <c r="D7" s="69">
        <v>300</v>
      </c>
      <c r="E7" s="69">
        <f t="shared" si="0"/>
        <v>900</v>
      </c>
    </row>
    <row r="8" spans="1:5" ht="30" customHeight="1" x14ac:dyDescent="0.25">
      <c r="A8" s="80">
        <v>4</v>
      </c>
      <c r="B8" s="81" t="s">
        <v>188</v>
      </c>
      <c r="C8" s="182"/>
      <c r="D8" s="69"/>
      <c r="E8" s="69"/>
    </row>
    <row r="9" spans="1:5" x14ac:dyDescent="0.25">
      <c r="A9" s="82">
        <v>4.0999999999999996</v>
      </c>
      <c r="B9" s="98" t="s">
        <v>73</v>
      </c>
      <c r="C9" s="182">
        <v>3</v>
      </c>
      <c r="D9" s="69">
        <v>80</v>
      </c>
      <c r="E9" s="69">
        <f t="shared" si="0"/>
        <v>240</v>
      </c>
    </row>
    <row r="10" spans="1:5" x14ac:dyDescent="0.25">
      <c r="A10" s="82">
        <v>4.2</v>
      </c>
      <c r="B10" s="98" t="s">
        <v>189</v>
      </c>
      <c r="C10" s="182">
        <v>3</v>
      </c>
      <c r="D10" s="69">
        <v>50</v>
      </c>
      <c r="E10" s="69">
        <f t="shared" si="0"/>
        <v>150</v>
      </c>
    </row>
    <row r="11" spans="1:5" x14ac:dyDescent="0.25">
      <c r="A11" s="82">
        <v>4.3</v>
      </c>
      <c r="B11" s="98" t="s">
        <v>190</v>
      </c>
      <c r="C11" s="182">
        <v>3</v>
      </c>
      <c r="D11" s="69">
        <v>20</v>
      </c>
      <c r="E11" s="69">
        <f t="shared" si="0"/>
        <v>60</v>
      </c>
    </row>
    <row r="12" spans="1:5" x14ac:dyDescent="0.25">
      <c r="A12" s="82">
        <v>4.4000000000000004</v>
      </c>
      <c r="B12" s="98" t="s">
        <v>191</v>
      </c>
      <c r="C12" s="182">
        <v>3</v>
      </c>
      <c r="D12" s="69">
        <v>4</v>
      </c>
      <c r="E12" s="69">
        <f t="shared" si="0"/>
        <v>12</v>
      </c>
    </row>
    <row r="13" spans="1:5" ht="30" customHeight="1" x14ac:dyDescent="0.25">
      <c r="A13" s="80">
        <v>5</v>
      </c>
      <c r="B13" s="81" t="s">
        <v>192</v>
      </c>
      <c r="C13" s="182"/>
      <c r="D13" s="69"/>
      <c r="E13" s="69"/>
    </row>
    <row r="14" spans="1:5" x14ac:dyDescent="0.25">
      <c r="A14" s="82">
        <v>5.0999999999999996</v>
      </c>
      <c r="B14" s="98" t="s">
        <v>193</v>
      </c>
      <c r="C14" s="182">
        <v>3</v>
      </c>
      <c r="D14" s="69">
        <v>60</v>
      </c>
      <c r="E14" s="69">
        <f t="shared" si="0"/>
        <v>180</v>
      </c>
    </row>
    <row r="15" spans="1:5" ht="25.5" x14ac:dyDescent="0.25">
      <c r="A15" s="82">
        <v>5.2</v>
      </c>
      <c r="B15" s="98" t="s">
        <v>194</v>
      </c>
      <c r="C15" s="182">
        <v>3</v>
      </c>
      <c r="D15" s="69">
        <v>15</v>
      </c>
      <c r="E15" s="69">
        <f t="shared" si="0"/>
        <v>45</v>
      </c>
    </row>
    <row r="16" spans="1:5" ht="25.5" x14ac:dyDescent="0.25">
      <c r="A16" s="82">
        <v>5.3</v>
      </c>
      <c r="B16" s="98" t="s">
        <v>195</v>
      </c>
      <c r="C16" s="182">
        <v>3</v>
      </c>
      <c r="D16" s="69">
        <v>35</v>
      </c>
      <c r="E16" s="69">
        <f t="shared" si="0"/>
        <v>105</v>
      </c>
    </row>
    <row r="17" spans="1:5" ht="38.25" x14ac:dyDescent="0.25">
      <c r="A17" s="82">
        <v>5.4</v>
      </c>
      <c r="B17" s="98" t="s">
        <v>196</v>
      </c>
      <c r="C17" s="182">
        <v>3</v>
      </c>
      <c r="D17" s="69">
        <v>20</v>
      </c>
      <c r="E17" s="69">
        <f t="shared" si="0"/>
        <v>60</v>
      </c>
    </row>
    <row r="18" spans="1:5" ht="30" customHeight="1" x14ac:dyDescent="0.25">
      <c r="A18" s="80">
        <v>6</v>
      </c>
      <c r="B18" s="81" t="s">
        <v>74</v>
      </c>
      <c r="C18" s="182"/>
      <c r="D18" s="69"/>
      <c r="E18" s="69"/>
    </row>
    <row r="19" spans="1:5" x14ac:dyDescent="0.25">
      <c r="A19" s="82">
        <v>6.1</v>
      </c>
      <c r="B19" s="98" t="s">
        <v>75</v>
      </c>
      <c r="C19" s="182">
        <v>3</v>
      </c>
      <c r="D19" s="69">
        <v>10</v>
      </c>
      <c r="E19" s="69">
        <f t="shared" si="0"/>
        <v>30</v>
      </c>
    </row>
    <row r="20" spans="1:5" x14ac:dyDescent="0.25">
      <c r="A20" s="82">
        <v>6.2</v>
      </c>
      <c r="B20" s="98" t="s">
        <v>76</v>
      </c>
      <c r="C20" s="182">
        <v>3</v>
      </c>
      <c r="D20" s="69">
        <v>10</v>
      </c>
      <c r="E20" s="69">
        <f t="shared" si="0"/>
        <v>30</v>
      </c>
    </row>
    <row r="21" spans="1:5" x14ac:dyDescent="0.25">
      <c r="A21" s="82">
        <v>6.3</v>
      </c>
      <c r="B21" s="98" t="s">
        <v>77</v>
      </c>
      <c r="C21" s="182">
        <v>3</v>
      </c>
      <c r="D21" s="69">
        <v>20</v>
      </c>
      <c r="E21" s="69">
        <f t="shared" si="0"/>
        <v>60</v>
      </c>
    </row>
    <row r="22" spans="1:5" ht="30" customHeight="1" x14ac:dyDescent="0.25">
      <c r="A22" s="80">
        <v>7</v>
      </c>
      <c r="B22" s="81" t="s">
        <v>78</v>
      </c>
      <c r="C22" s="182"/>
      <c r="D22" s="69" t="s">
        <v>79</v>
      </c>
      <c r="E22" s="69"/>
    </row>
    <row r="23" spans="1:5" x14ac:dyDescent="0.25">
      <c r="A23" s="82">
        <v>7.1</v>
      </c>
      <c r="B23" s="98" t="s">
        <v>80</v>
      </c>
      <c r="C23" s="182">
        <v>2</v>
      </c>
      <c r="D23" s="69">
        <v>10</v>
      </c>
      <c r="E23" s="69">
        <f t="shared" si="0"/>
        <v>20</v>
      </c>
    </row>
    <row r="24" spans="1:5" x14ac:dyDescent="0.25">
      <c r="A24" s="82">
        <v>7.2</v>
      </c>
      <c r="B24" s="98" t="s">
        <v>81</v>
      </c>
      <c r="C24" s="182">
        <v>2</v>
      </c>
      <c r="D24" s="69">
        <v>10</v>
      </c>
      <c r="E24" s="69">
        <f t="shared" si="0"/>
        <v>20</v>
      </c>
    </row>
    <row r="25" spans="1:5" x14ac:dyDescent="0.25">
      <c r="A25" s="82">
        <v>7.3</v>
      </c>
      <c r="B25" s="98" t="s">
        <v>82</v>
      </c>
      <c r="C25" s="182">
        <v>2</v>
      </c>
      <c r="D25" s="69">
        <v>10</v>
      </c>
      <c r="E25" s="69">
        <f t="shared" si="0"/>
        <v>20</v>
      </c>
    </row>
    <row r="26" spans="1:5" x14ac:dyDescent="0.25">
      <c r="A26" s="82">
        <v>7.4</v>
      </c>
      <c r="B26" s="98" t="s">
        <v>83</v>
      </c>
      <c r="C26" s="182">
        <v>2</v>
      </c>
      <c r="D26" s="69">
        <v>5</v>
      </c>
      <c r="E26" s="69">
        <f t="shared" si="0"/>
        <v>10</v>
      </c>
    </row>
    <row r="27" spans="1:5" x14ac:dyDescent="0.25">
      <c r="A27" s="82">
        <v>7.5</v>
      </c>
      <c r="B27" s="98" t="s">
        <v>84</v>
      </c>
      <c r="C27" s="182">
        <v>3</v>
      </c>
      <c r="D27" s="69">
        <v>6</v>
      </c>
      <c r="E27" s="69">
        <f t="shared" si="0"/>
        <v>18</v>
      </c>
    </row>
    <row r="28" spans="1:5" ht="27" x14ac:dyDescent="0.25">
      <c r="A28" s="80">
        <v>8</v>
      </c>
      <c r="B28" s="81" t="s">
        <v>197</v>
      </c>
      <c r="C28" s="182">
        <v>3</v>
      </c>
      <c r="D28" s="69">
        <v>50</v>
      </c>
      <c r="E28" s="69">
        <f t="shared" si="0"/>
        <v>150</v>
      </c>
    </row>
    <row r="29" spans="1:5" ht="47.45" customHeight="1" x14ac:dyDescent="0.25">
      <c r="A29" s="80">
        <v>9</v>
      </c>
      <c r="B29" s="81" t="s">
        <v>198</v>
      </c>
      <c r="C29" s="182">
        <v>3</v>
      </c>
      <c r="D29" s="69">
        <v>60</v>
      </c>
      <c r="E29" s="69">
        <f t="shared" si="0"/>
        <v>180</v>
      </c>
    </row>
    <row r="30" spans="1:5" ht="30" customHeight="1" x14ac:dyDescent="0.25">
      <c r="A30" s="80">
        <v>10</v>
      </c>
      <c r="B30" s="81" t="s">
        <v>85</v>
      </c>
      <c r="C30" s="182">
        <v>2</v>
      </c>
      <c r="D30" s="69">
        <v>30</v>
      </c>
      <c r="E30" s="69">
        <f t="shared" si="0"/>
        <v>60</v>
      </c>
    </row>
    <row r="31" spans="1:5" ht="30" customHeight="1" x14ac:dyDescent="0.25">
      <c r="A31" s="227" t="s">
        <v>95</v>
      </c>
      <c r="B31" s="228"/>
      <c r="C31" s="228"/>
      <c r="D31" s="229"/>
      <c r="E31" s="71">
        <f>SUM(E5:E30)</f>
        <v>4300</v>
      </c>
    </row>
    <row r="32" spans="1:5" x14ac:dyDescent="0.25">
      <c r="C32" s="86"/>
    </row>
    <row r="33" spans="3:3" x14ac:dyDescent="0.25">
      <c r="C33" s="87"/>
    </row>
  </sheetData>
  <mergeCells count="3">
    <mergeCell ref="A1:E1"/>
    <mergeCell ref="A2:E2"/>
    <mergeCell ref="A31:D3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A-120_without lab</vt:lpstr>
      <vt:lpstr>A-124_</vt:lpstr>
      <vt:lpstr>A-124_over NRSC</vt:lpstr>
      <vt:lpstr>A-124_veradir_lab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Simonyan</dc:creator>
  <cp:lastModifiedBy>Լաուրա Ավետիքյան</cp:lastModifiedBy>
  <cp:lastPrinted>2023-02-23T10:11:27Z</cp:lastPrinted>
  <dcterms:created xsi:type="dcterms:W3CDTF">2017-08-01T12:26:05Z</dcterms:created>
  <dcterms:modified xsi:type="dcterms:W3CDTF">2023-06-19T11:38:55Z</dcterms:modified>
</cp:coreProperties>
</file>